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-120" windowWidth="24120" windowHeight="13740"/>
  </bookViews>
  <sheets>
    <sheet name="VALORI CONTRACT IAN-IUL 2026" sheetId="84" r:id="rId1"/>
  </sheets>
  <definedNames>
    <definedName name="_xlnm._FilterDatabase" localSheetId="0" hidden="1">'VALORI CONTRACT IAN-IUL 2026'!$A$1:$DL$101</definedName>
  </definedNames>
  <calcPr calcId="125725"/>
</workbook>
</file>

<file path=xl/calcChain.xml><?xml version="1.0" encoding="utf-8"?>
<calcChain xmlns="http://schemas.openxmlformats.org/spreadsheetml/2006/main">
  <c r="AU100" i="84"/>
  <c r="AX100"/>
  <c r="AY3"/>
  <c r="AY4"/>
  <c r="AY5"/>
  <c r="AY6"/>
  <c r="AY7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2"/>
  <c r="AW100"/>
  <c r="AV100"/>
  <c r="DL100"/>
  <c r="DK100"/>
  <c r="DJ100"/>
  <c r="DI100"/>
  <c r="DH100"/>
  <c r="DG100"/>
  <c r="DF100"/>
  <c r="DE100"/>
  <c r="DD100"/>
  <c r="DC100"/>
  <c r="DB100"/>
  <c r="DA100"/>
  <c r="CZ100"/>
  <c r="CY100"/>
  <c r="CX100"/>
  <c r="CW100"/>
  <c r="CV100"/>
  <c r="CU100"/>
  <c r="CT100"/>
  <c r="CS100"/>
  <c r="CR100"/>
  <c r="CQ100"/>
  <c r="CP100"/>
  <c r="CO100"/>
  <c r="CN100"/>
  <c r="CM100"/>
  <c r="CL100"/>
  <c r="CK100"/>
  <c r="CJ100"/>
  <c r="CI100"/>
  <c r="CH100"/>
  <c r="CG100"/>
  <c r="CF100"/>
  <c r="CE100"/>
  <c r="CD100"/>
  <c r="CC100"/>
  <c r="CB100"/>
  <c r="CA100"/>
  <c r="BZ100"/>
  <c r="BY100"/>
  <c r="BX100"/>
  <c r="BW100"/>
  <c r="BV100"/>
  <c r="BU100"/>
  <c r="BT100"/>
  <c r="BS100"/>
  <c r="BR100"/>
  <c r="BQ100"/>
  <c r="BP100"/>
  <c r="BO100"/>
  <c r="BN100"/>
  <c r="BM100"/>
  <c r="BL100"/>
  <c r="BK100"/>
  <c r="BJ100"/>
  <c r="BI100"/>
  <c r="BH100"/>
  <c r="BG100"/>
  <c r="BF100"/>
  <c r="BE100"/>
  <c r="BD100"/>
  <c r="BC100"/>
  <c r="AR100"/>
  <c r="AM100"/>
  <c r="AL100"/>
  <c r="AK100"/>
  <c r="AF100"/>
  <c r="AE100"/>
  <c r="AD100"/>
  <c r="AC100"/>
  <c r="T100"/>
  <c r="R100"/>
  <c r="O100"/>
  <c r="N100"/>
  <c r="K100"/>
  <c r="J100"/>
  <c r="I100"/>
  <c r="G100"/>
  <c r="F100"/>
  <c r="AT99"/>
  <c r="AN99"/>
  <c r="AO99" s="1"/>
  <c r="AG99"/>
  <c r="AH99" s="1"/>
  <c r="Z99"/>
  <c r="Y99"/>
  <c r="X99"/>
  <c r="W99"/>
  <c r="V99"/>
  <c r="Q99"/>
  <c r="L99"/>
  <c r="AT98"/>
  <c r="AN98"/>
  <c r="AO98" s="1"/>
  <c r="AG98"/>
  <c r="AH98" s="1"/>
  <c r="Z98"/>
  <c r="Y98"/>
  <c r="X98"/>
  <c r="W98"/>
  <c r="V98"/>
  <c r="Q98"/>
  <c r="L98"/>
  <c r="AT97"/>
  <c r="AN97"/>
  <c r="AO97" s="1"/>
  <c r="AG97"/>
  <c r="AH97" s="1"/>
  <c r="Z97"/>
  <c r="Y97"/>
  <c r="X97"/>
  <c r="W97"/>
  <c r="V97"/>
  <c r="U97"/>
  <c r="Q97"/>
  <c r="L97"/>
  <c r="AT96"/>
  <c r="AN96"/>
  <c r="AO96" s="1"/>
  <c r="AG96"/>
  <c r="AH96" s="1"/>
  <c r="Z96"/>
  <c r="Y96"/>
  <c r="X96"/>
  <c r="W96"/>
  <c r="V96"/>
  <c r="Q96"/>
  <c r="L96"/>
  <c r="AT95"/>
  <c r="AN95"/>
  <c r="AO95" s="1"/>
  <c r="AG95"/>
  <c r="AH95" s="1"/>
  <c r="Z95"/>
  <c r="Y95"/>
  <c r="X95"/>
  <c r="W95"/>
  <c r="V95"/>
  <c r="Q95"/>
  <c r="L95"/>
  <c r="AT94"/>
  <c r="AN94"/>
  <c r="AO94" s="1"/>
  <c r="AG94"/>
  <c r="AH94" s="1"/>
  <c r="Y94"/>
  <c r="X94"/>
  <c r="W94"/>
  <c r="U94"/>
  <c r="Z94" s="1"/>
  <c r="Q94"/>
  <c r="L94"/>
  <c r="AT93"/>
  <c r="AN93"/>
  <c r="AO93" s="1"/>
  <c r="AG93"/>
  <c r="AH93" s="1"/>
  <c r="Z93"/>
  <c r="Y93"/>
  <c r="X93"/>
  <c r="W93"/>
  <c r="V93"/>
  <c r="Q93"/>
  <c r="L93"/>
  <c r="AT92"/>
  <c r="AN92"/>
  <c r="AO92" s="1"/>
  <c r="AG92"/>
  <c r="AH92" s="1"/>
  <c r="Z92"/>
  <c r="Y92"/>
  <c r="X92"/>
  <c r="W92"/>
  <c r="V92"/>
  <c r="Q92"/>
  <c r="L92"/>
  <c r="AT91"/>
  <c r="AN91"/>
  <c r="AO91" s="1"/>
  <c r="AG91"/>
  <c r="AH91" s="1"/>
  <c r="Y91"/>
  <c r="X91"/>
  <c r="W91"/>
  <c r="U91"/>
  <c r="Z91" s="1"/>
  <c r="Q91"/>
  <c r="L91"/>
  <c r="AT90"/>
  <c r="AN90"/>
  <c r="AO90" s="1"/>
  <c r="AG90"/>
  <c r="AH90" s="1"/>
  <c r="Z90"/>
  <c r="Y90"/>
  <c r="X90"/>
  <c r="W90"/>
  <c r="V90"/>
  <c r="Q90"/>
  <c r="L90"/>
  <c r="AT89"/>
  <c r="AN89"/>
  <c r="AO89" s="1"/>
  <c r="AG89"/>
  <c r="AH89" s="1"/>
  <c r="Z89"/>
  <c r="Y89"/>
  <c r="X89"/>
  <c r="W89"/>
  <c r="V89"/>
  <c r="Q89"/>
  <c r="L89"/>
  <c r="AT88"/>
  <c r="AN88"/>
  <c r="AO88" s="1"/>
  <c r="AG88"/>
  <c r="AH88" s="1"/>
  <c r="Z88"/>
  <c r="Y88"/>
  <c r="X88"/>
  <c r="W88"/>
  <c r="AA88" s="1"/>
  <c r="V88"/>
  <c r="Q88"/>
  <c r="L88"/>
  <c r="AP87"/>
  <c r="AT87" s="1"/>
  <c r="AN87"/>
  <c r="AI87"/>
  <c r="AG87"/>
  <c r="AH87" s="1"/>
  <c r="Z87"/>
  <c r="Y87"/>
  <c r="X87"/>
  <c r="W87"/>
  <c r="V87"/>
  <c r="Q87"/>
  <c r="L87"/>
  <c r="AT86"/>
  <c r="AN86"/>
  <c r="AO86" s="1"/>
  <c r="AG86"/>
  <c r="AH86" s="1"/>
  <c r="Z86"/>
  <c r="Y86"/>
  <c r="X86"/>
  <c r="W86"/>
  <c r="V86"/>
  <c r="Q86"/>
  <c r="L86"/>
  <c r="AT85"/>
  <c r="AN85"/>
  <c r="AO85" s="1"/>
  <c r="AG85"/>
  <c r="AH85" s="1"/>
  <c r="Z85"/>
  <c r="Y85"/>
  <c r="X85"/>
  <c r="W85"/>
  <c r="V85"/>
  <c r="Q85"/>
  <c r="L85"/>
  <c r="AT84"/>
  <c r="AN84"/>
  <c r="AO84" s="1"/>
  <c r="AG84"/>
  <c r="AH84" s="1"/>
  <c r="Z84"/>
  <c r="Y84"/>
  <c r="X84"/>
  <c r="W84"/>
  <c r="V84"/>
  <c r="Q84"/>
  <c r="L84"/>
  <c r="AT83"/>
  <c r="AN83"/>
  <c r="AO83" s="1"/>
  <c r="AG83"/>
  <c r="AH83" s="1"/>
  <c r="Z83"/>
  <c r="Y83"/>
  <c r="X83"/>
  <c r="W83"/>
  <c r="V83"/>
  <c r="Q83"/>
  <c r="L83"/>
  <c r="AT82"/>
  <c r="AN82"/>
  <c r="AO82" s="1"/>
  <c r="AG82"/>
  <c r="AH82" s="1"/>
  <c r="Z82"/>
  <c r="Y82"/>
  <c r="X82"/>
  <c r="W82"/>
  <c r="V82"/>
  <c r="Q82"/>
  <c r="L82"/>
  <c r="AT81"/>
  <c r="AN81"/>
  <c r="AI81"/>
  <c r="AO81" s="1"/>
  <c r="AG81"/>
  <c r="AB81"/>
  <c r="Z81"/>
  <c r="Y81"/>
  <c r="X81"/>
  <c r="W81"/>
  <c r="V81"/>
  <c r="Q81"/>
  <c r="L81"/>
  <c r="AT80"/>
  <c r="AN80"/>
  <c r="AO80" s="1"/>
  <c r="AG80"/>
  <c r="AH80" s="1"/>
  <c r="Z80"/>
  <c r="Y80"/>
  <c r="X80"/>
  <c r="W80"/>
  <c r="V80"/>
  <c r="Q80"/>
  <c r="L80"/>
  <c r="AT79"/>
  <c r="AN79"/>
  <c r="AO79" s="1"/>
  <c r="AG79"/>
  <c r="AH79" s="1"/>
  <c r="Z79"/>
  <c r="Y79"/>
  <c r="X79"/>
  <c r="W79"/>
  <c r="V79"/>
  <c r="Q79"/>
  <c r="L79"/>
  <c r="AT78"/>
  <c r="AN78"/>
  <c r="AO78" s="1"/>
  <c r="AG78"/>
  <c r="AH78" s="1"/>
  <c r="Z78"/>
  <c r="Y78"/>
  <c r="X78"/>
  <c r="W78"/>
  <c r="V78"/>
  <c r="Q78"/>
  <c r="L78"/>
  <c r="AT77"/>
  <c r="AN77"/>
  <c r="AO77" s="1"/>
  <c r="AG77"/>
  <c r="AH77" s="1"/>
  <c r="Z77"/>
  <c r="Y77"/>
  <c r="X77"/>
  <c r="W77"/>
  <c r="V77"/>
  <c r="Q77"/>
  <c r="L77"/>
  <c r="AT76"/>
  <c r="AN76"/>
  <c r="AO76" s="1"/>
  <c r="AG76"/>
  <c r="AH76" s="1"/>
  <c r="Z76"/>
  <c r="Y76"/>
  <c r="X76"/>
  <c r="W76"/>
  <c r="V76"/>
  <c r="Q76"/>
  <c r="L76"/>
  <c r="AT75"/>
  <c r="AN75"/>
  <c r="AO75" s="1"/>
  <c r="AG75"/>
  <c r="AH75" s="1"/>
  <c r="Z75"/>
  <c r="Y75"/>
  <c r="X75"/>
  <c r="W75"/>
  <c r="V75"/>
  <c r="Q75"/>
  <c r="L75"/>
  <c r="AT74"/>
  <c r="AN74"/>
  <c r="AO74" s="1"/>
  <c r="AG74"/>
  <c r="AH74" s="1"/>
  <c r="Z74"/>
  <c r="Y74"/>
  <c r="X74"/>
  <c r="W74"/>
  <c r="V74"/>
  <c r="Q74"/>
  <c r="L74"/>
  <c r="AP73"/>
  <c r="AT73" s="1"/>
  <c r="AN73"/>
  <c r="AI73"/>
  <c r="AG73"/>
  <c r="AB73"/>
  <c r="Z73"/>
  <c r="Y73"/>
  <c r="X73"/>
  <c r="W73"/>
  <c r="V73"/>
  <c r="Q73"/>
  <c r="L73"/>
  <c r="AT72"/>
  <c r="AN72"/>
  <c r="AO72" s="1"/>
  <c r="AG72"/>
  <c r="AH72" s="1"/>
  <c r="Z72"/>
  <c r="Y72"/>
  <c r="X72"/>
  <c r="W72"/>
  <c r="V72"/>
  <c r="Q72"/>
  <c r="L72"/>
  <c r="AT71"/>
  <c r="AN71"/>
  <c r="AO71" s="1"/>
  <c r="AG71"/>
  <c r="AH71" s="1"/>
  <c r="Z71"/>
  <c r="Y71"/>
  <c r="X71"/>
  <c r="W71"/>
  <c r="V71"/>
  <c r="Q71"/>
  <c r="L71"/>
  <c r="AT70"/>
  <c r="AN70"/>
  <c r="AO70" s="1"/>
  <c r="AG70"/>
  <c r="AH70" s="1"/>
  <c r="Z70"/>
  <c r="Y70"/>
  <c r="X70"/>
  <c r="W70"/>
  <c r="V70"/>
  <c r="Q70"/>
  <c r="L70"/>
  <c r="AT69"/>
  <c r="AN69"/>
  <c r="AO69" s="1"/>
  <c r="AG69"/>
  <c r="AH69" s="1"/>
  <c r="Z69"/>
  <c r="Y69"/>
  <c r="X69"/>
  <c r="W69"/>
  <c r="V69"/>
  <c r="Q69"/>
  <c r="L69"/>
  <c r="AT68"/>
  <c r="AN68"/>
  <c r="AO68" s="1"/>
  <c r="AG68"/>
  <c r="AH68" s="1"/>
  <c r="Z68"/>
  <c r="Y68"/>
  <c r="X68"/>
  <c r="W68"/>
  <c r="V68"/>
  <c r="Q68"/>
  <c r="L68"/>
  <c r="AT67"/>
  <c r="AN67"/>
  <c r="AO67" s="1"/>
  <c r="AG67"/>
  <c r="AH67" s="1"/>
  <c r="Y67"/>
  <c r="X67"/>
  <c r="W67"/>
  <c r="U67"/>
  <c r="Z67" s="1"/>
  <c r="Q67"/>
  <c r="L67"/>
  <c r="AT66"/>
  <c r="AN66"/>
  <c r="AO66" s="1"/>
  <c r="AG66"/>
  <c r="AH66" s="1"/>
  <c r="Z66"/>
  <c r="Y66"/>
  <c r="X66"/>
  <c r="W66"/>
  <c r="V66"/>
  <c r="Q66"/>
  <c r="L66"/>
  <c r="AT65"/>
  <c r="AN65"/>
  <c r="AO65" s="1"/>
  <c r="AG65"/>
  <c r="AH65" s="1"/>
  <c r="Z65"/>
  <c r="Y65"/>
  <c r="X65"/>
  <c r="W65"/>
  <c r="V65"/>
  <c r="Q65"/>
  <c r="L65"/>
  <c r="AT64"/>
  <c r="AN64"/>
  <c r="AO64" s="1"/>
  <c r="AG64"/>
  <c r="AH64" s="1"/>
  <c r="Z64"/>
  <c r="Y64"/>
  <c r="X64"/>
  <c r="W64"/>
  <c r="V64"/>
  <c r="Q64"/>
  <c r="L64"/>
  <c r="AT63"/>
  <c r="AN63"/>
  <c r="AO63" s="1"/>
  <c r="AG63"/>
  <c r="AH63" s="1"/>
  <c r="Z63"/>
  <c r="Y63"/>
  <c r="X63"/>
  <c r="W63"/>
  <c r="V63"/>
  <c r="Q63"/>
  <c r="L63"/>
  <c r="AT62"/>
  <c r="AN62"/>
  <c r="AO62" s="1"/>
  <c r="AG62"/>
  <c r="AH62" s="1"/>
  <c r="Z62"/>
  <c r="Y62"/>
  <c r="X62"/>
  <c r="W62"/>
  <c r="V62"/>
  <c r="Q62"/>
  <c r="L62"/>
  <c r="AS61"/>
  <c r="AS100" s="1"/>
  <c r="AQ61"/>
  <c r="AN61"/>
  <c r="AO61" s="1"/>
  <c r="AG61"/>
  <c r="AH61" s="1"/>
  <c r="Z61"/>
  <c r="Y61"/>
  <c r="W61"/>
  <c r="S61"/>
  <c r="V61" s="1"/>
  <c r="Q61"/>
  <c r="L61"/>
  <c r="AT60"/>
  <c r="AN60"/>
  <c r="AO60" s="1"/>
  <c r="AG60"/>
  <c r="AH60" s="1"/>
  <c r="Z60"/>
  <c r="Y60"/>
  <c r="X60"/>
  <c r="W60"/>
  <c r="V60"/>
  <c r="Q60"/>
  <c r="L60"/>
  <c r="AT59"/>
  <c r="AN59"/>
  <c r="AO59" s="1"/>
  <c r="AG59"/>
  <c r="AH59" s="1"/>
  <c r="Y59"/>
  <c r="X59"/>
  <c r="W59"/>
  <c r="V59"/>
  <c r="P59"/>
  <c r="Q59" s="1"/>
  <c r="L59"/>
  <c r="AT58"/>
  <c r="AN58"/>
  <c r="AO58" s="1"/>
  <c r="AG58"/>
  <c r="AH58" s="1"/>
  <c r="Z58"/>
  <c r="Y58"/>
  <c r="X58"/>
  <c r="W58"/>
  <c r="V58"/>
  <c r="Q58"/>
  <c r="L58"/>
  <c r="AT57"/>
  <c r="AN57"/>
  <c r="AO57" s="1"/>
  <c r="AG57"/>
  <c r="AH57" s="1"/>
  <c r="Z57"/>
  <c r="Y57"/>
  <c r="X57"/>
  <c r="W57"/>
  <c r="V57"/>
  <c r="Q57"/>
  <c r="L57"/>
  <c r="AT56"/>
  <c r="AN56"/>
  <c r="AO56" s="1"/>
  <c r="AG56"/>
  <c r="AH56" s="1"/>
  <c r="Z56"/>
  <c r="Y56"/>
  <c r="X56"/>
  <c r="W56"/>
  <c r="V56"/>
  <c r="Q56"/>
  <c r="L56"/>
  <c r="AT55"/>
  <c r="AO55"/>
  <c r="AN55"/>
  <c r="AG55"/>
  <c r="AH55" s="1"/>
  <c r="Z55"/>
  <c r="Y55"/>
  <c r="X55"/>
  <c r="W55"/>
  <c r="V55"/>
  <c r="Q55"/>
  <c r="L55"/>
  <c r="AT54"/>
  <c r="AN54"/>
  <c r="AO54" s="1"/>
  <c r="AG54"/>
  <c r="AB54"/>
  <c r="Y54"/>
  <c r="X54"/>
  <c r="U54"/>
  <c r="Z54" s="1"/>
  <c r="Q54"/>
  <c r="H54"/>
  <c r="W54" s="1"/>
  <c r="AP53"/>
  <c r="AT53" s="1"/>
  <c r="AN53"/>
  <c r="AI53"/>
  <c r="AG53"/>
  <c r="AB53"/>
  <c r="Z53"/>
  <c r="Y53"/>
  <c r="X53"/>
  <c r="W53"/>
  <c r="V53"/>
  <c r="Q53"/>
  <c r="L53"/>
  <c r="AT52"/>
  <c r="AN52"/>
  <c r="AO52" s="1"/>
  <c r="AG52"/>
  <c r="AH52" s="1"/>
  <c r="Z52"/>
  <c r="Y52"/>
  <c r="X52"/>
  <c r="W52"/>
  <c r="V52"/>
  <c r="Q52"/>
  <c r="L52"/>
  <c r="AT51"/>
  <c r="AN51"/>
  <c r="AO51" s="1"/>
  <c r="AG51"/>
  <c r="AH51" s="1"/>
  <c r="Y51"/>
  <c r="X51"/>
  <c r="W51"/>
  <c r="U51"/>
  <c r="Z51" s="1"/>
  <c r="Q51"/>
  <c r="L51"/>
  <c r="AP50"/>
  <c r="AT50" s="1"/>
  <c r="AN50"/>
  <c r="AI50"/>
  <c r="AG50"/>
  <c r="AB50"/>
  <c r="Z50"/>
  <c r="Y50"/>
  <c r="X50"/>
  <c r="W50"/>
  <c r="V50"/>
  <c r="Q50"/>
  <c r="L50"/>
  <c r="AT49"/>
  <c r="AN49"/>
  <c r="AO49" s="1"/>
  <c r="AG49"/>
  <c r="AH49" s="1"/>
  <c r="Y49"/>
  <c r="X49"/>
  <c r="W49"/>
  <c r="U49"/>
  <c r="Z49" s="1"/>
  <c r="Q49"/>
  <c r="L49"/>
  <c r="AT48"/>
  <c r="AN48"/>
  <c r="AO48" s="1"/>
  <c r="AG48"/>
  <c r="AH48" s="1"/>
  <c r="Z48"/>
  <c r="Y48"/>
  <c r="X48"/>
  <c r="W48"/>
  <c r="V48"/>
  <c r="Q48"/>
  <c r="L48"/>
  <c r="AT47"/>
  <c r="AN47"/>
  <c r="AO47" s="1"/>
  <c r="AG47"/>
  <c r="AH47" s="1"/>
  <c r="Z47"/>
  <c r="Y47"/>
  <c r="X47"/>
  <c r="W47"/>
  <c r="V47"/>
  <c r="Q47"/>
  <c r="L47"/>
  <c r="AP46"/>
  <c r="AT46" s="1"/>
  <c r="AN46"/>
  <c r="AI46"/>
  <c r="AG46"/>
  <c r="AH46" s="1"/>
  <c r="Z46"/>
  <c r="Y46"/>
  <c r="X46"/>
  <c r="W46"/>
  <c r="AA46" s="1"/>
  <c r="V46"/>
  <c r="Q46"/>
  <c r="L46"/>
  <c r="AT45"/>
  <c r="AP45"/>
  <c r="AN45"/>
  <c r="AI45"/>
  <c r="AG45"/>
  <c r="AH45" s="1"/>
  <c r="Z45"/>
  <c r="Y45"/>
  <c r="X45"/>
  <c r="W45"/>
  <c r="AA45" s="1"/>
  <c r="V45"/>
  <c r="Q45"/>
  <c r="L45"/>
  <c r="AT44"/>
  <c r="AQ44"/>
  <c r="AN44"/>
  <c r="AO44" s="1"/>
  <c r="AG44"/>
  <c r="AH44" s="1"/>
  <c r="Z44"/>
  <c r="Y44"/>
  <c r="X44"/>
  <c r="W44"/>
  <c r="V44"/>
  <c r="Q44"/>
  <c r="L44"/>
  <c r="AP43"/>
  <c r="AT43" s="1"/>
  <c r="AN43"/>
  <c r="AI43"/>
  <c r="AG43"/>
  <c r="AB43"/>
  <c r="Y43"/>
  <c r="X43"/>
  <c r="W43"/>
  <c r="U43"/>
  <c r="Z43" s="1"/>
  <c r="Q43"/>
  <c r="L43"/>
  <c r="AT42"/>
  <c r="AN42"/>
  <c r="AO42" s="1"/>
  <c r="AG42"/>
  <c r="AH42" s="1"/>
  <c r="Z42"/>
  <c r="Y42"/>
  <c r="X42"/>
  <c r="W42"/>
  <c r="V42"/>
  <c r="Q42"/>
  <c r="L42"/>
  <c r="AT41"/>
  <c r="AN41"/>
  <c r="AO41" s="1"/>
  <c r="AG41"/>
  <c r="AH41" s="1"/>
  <c r="Z41"/>
  <c r="Y41"/>
  <c r="X41"/>
  <c r="W41"/>
  <c r="V41"/>
  <c r="Q41"/>
  <c r="L41"/>
  <c r="AT40"/>
  <c r="AN40"/>
  <c r="AO40" s="1"/>
  <c r="AG40"/>
  <c r="AH40" s="1"/>
  <c r="Z40"/>
  <c r="Y40"/>
  <c r="X40"/>
  <c r="W40"/>
  <c r="V40"/>
  <c r="Q40"/>
  <c r="L40"/>
  <c r="AT39"/>
  <c r="AN39"/>
  <c r="AO39" s="1"/>
  <c r="AG39"/>
  <c r="AB39"/>
  <c r="Y39"/>
  <c r="X39"/>
  <c r="U39"/>
  <c r="Z39" s="1"/>
  <c r="M39"/>
  <c r="M100" s="1"/>
  <c r="L39"/>
  <c r="AT38"/>
  <c r="AN38"/>
  <c r="AO38" s="1"/>
  <c r="AG38"/>
  <c r="AH38" s="1"/>
  <c r="Z38"/>
  <c r="Y38"/>
  <c r="X38"/>
  <c r="W38"/>
  <c r="V38"/>
  <c r="Q38"/>
  <c r="L38"/>
  <c r="AT37"/>
  <c r="AN37"/>
  <c r="AO37" s="1"/>
  <c r="AG37"/>
  <c r="AH37" s="1"/>
  <c r="Z37"/>
  <c r="Y37"/>
  <c r="X37"/>
  <c r="W37"/>
  <c r="V37"/>
  <c r="Q37"/>
  <c r="L37"/>
  <c r="AT36"/>
  <c r="AN36"/>
  <c r="AO36" s="1"/>
  <c r="AG36"/>
  <c r="AH36" s="1"/>
  <c r="Z36"/>
  <c r="Y36"/>
  <c r="X36"/>
  <c r="W36"/>
  <c r="V36"/>
  <c r="Q36"/>
  <c r="L36"/>
  <c r="AT35"/>
  <c r="AN35"/>
  <c r="AO35" s="1"/>
  <c r="AG35"/>
  <c r="AH35" s="1"/>
  <c r="Z35"/>
  <c r="Y35"/>
  <c r="X35"/>
  <c r="W35"/>
  <c r="V35"/>
  <c r="Q35"/>
  <c r="L35"/>
  <c r="AP34"/>
  <c r="AT34" s="1"/>
  <c r="AN34"/>
  <c r="AI34"/>
  <c r="AG34"/>
  <c r="AB34"/>
  <c r="Z34"/>
  <c r="Y34"/>
  <c r="X34"/>
  <c r="W34"/>
  <c r="V34"/>
  <c r="Q34"/>
  <c r="L34"/>
  <c r="AT33"/>
  <c r="AN33"/>
  <c r="AO33" s="1"/>
  <c r="AG33"/>
  <c r="AH33" s="1"/>
  <c r="Z33"/>
  <c r="Y33"/>
  <c r="X33"/>
  <c r="W33"/>
  <c r="AA33" s="1"/>
  <c r="AZ33" s="1"/>
  <c r="V33"/>
  <c r="Q33"/>
  <c r="L33"/>
  <c r="AT32"/>
  <c r="AN32"/>
  <c r="AO32" s="1"/>
  <c r="AG32"/>
  <c r="AH32" s="1"/>
  <c r="Z32"/>
  <c r="Y32"/>
  <c r="X32"/>
  <c r="W32"/>
  <c r="V32"/>
  <c r="Q32"/>
  <c r="L32"/>
  <c r="AT31"/>
  <c r="AN31"/>
  <c r="AI31"/>
  <c r="AO31" s="1"/>
  <c r="AG31"/>
  <c r="AB31"/>
  <c r="AH31" s="1"/>
  <c r="Z31"/>
  <c r="Y31"/>
  <c r="X31"/>
  <c r="W31"/>
  <c r="V31"/>
  <c r="Q31"/>
  <c r="L31"/>
  <c r="AT30"/>
  <c r="AN30"/>
  <c r="AO30" s="1"/>
  <c r="AG30"/>
  <c r="AH30" s="1"/>
  <c r="Z30"/>
  <c r="Y30"/>
  <c r="X30"/>
  <c r="W30"/>
  <c r="AA30" s="1"/>
  <c r="AZ30" s="1"/>
  <c r="V30"/>
  <c r="Q30"/>
  <c r="L30"/>
  <c r="AT29"/>
  <c r="AN29"/>
  <c r="AO29" s="1"/>
  <c r="AG29"/>
  <c r="AB29"/>
  <c r="Z29"/>
  <c r="Y29"/>
  <c r="X29"/>
  <c r="W29"/>
  <c r="V29"/>
  <c r="Q29"/>
  <c r="L29"/>
  <c r="AP28"/>
  <c r="AT28" s="1"/>
  <c r="AN28"/>
  <c r="AI28"/>
  <c r="AG28"/>
  <c r="AB28"/>
  <c r="Z28"/>
  <c r="Y28"/>
  <c r="X28"/>
  <c r="W28"/>
  <c r="V28"/>
  <c r="Q28"/>
  <c r="L28"/>
  <c r="AT27"/>
  <c r="AN27"/>
  <c r="AO27" s="1"/>
  <c r="AG27"/>
  <c r="AH27" s="1"/>
  <c r="Z27"/>
  <c r="Y27"/>
  <c r="X27"/>
  <c r="W27"/>
  <c r="V27"/>
  <c r="Q27"/>
  <c r="L27"/>
  <c r="AP26"/>
  <c r="AT26" s="1"/>
  <c r="AN26"/>
  <c r="AI26"/>
  <c r="AG26"/>
  <c r="AB26"/>
  <c r="Z26"/>
  <c r="Y26"/>
  <c r="X26"/>
  <c r="W26"/>
  <c r="V26"/>
  <c r="Q26"/>
  <c r="L26"/>
  <c r="AT25"/>
  <c r="AN25"/>
  <c r="AO25" s="1"/>
  <c r="AG25"/>
  <c r="AH25" s="1"/>
  <c r="Z25"/>
  <c r="Y25"/>
  <c r="X25"/>
  <c r="W25"/>
  <c r="V25"/>
  <c r="Q25"/>
  <c r="L25"/>
  <c r="AP24"/>
  <c r="AT24" s="1"/>
  <c r="AN24"/>
  <c r="AI24"/>
  <c r="AG24"/>
  <c r="AB24"/>
  <c r="Z24"/>
  <c r="Y24"/>
  <c r="X24"/>
  <c r="W24"/>
  <c r="V24"/>
  <c r="Q24"/>
  <c r="L24"/>
  <c r="AT23"/>
  <c r="AN23"/>
  <c r="AO23" s="1"/>
  <c r="AG23"/>
  <c r="AH23" s="1"/>
  <c r="Z23"/>
  <c r="Y23"/>
  <c r="X23"/>
  <c r="W23"/>
  <c r="V23"/>
  <c r="Q23"/>
  <c r="L23"/>
  <c r="AT22"/>
  <c r="AN22"/>
  <c r="AO22" s="1"/>
  <c r="AG22"/>
  <c r="AB22"/>
  <c r="AH22" s="1"/>
  <c r="Z22"/>
  <c r="Y22"/>
  <c r="X22"/>
  <c r="W22"/>
  <c r="V22"/>
  <c r="Q22"/>
  <c r="L22"/>
  <c r="AP21"/>
  <c r="AT21" s="1"/>
  <c r="AN21"/>
  <c r="AI21"/>
  <c r="AG21"/>
  <c r="AH21" s="1"/>
  <c r="Z21"/>
  <c r="Y21"/>
  <c r="X21"/>
  <c r="W21"/>
  <c r="V21"/>
  <c r="Q21"/>
  <c r="L21"/>
  <c r="AT20"/>
  <c r="AN20"/>
  <c r="AO20" s="1"/>
  <c r="AG20"/>
  <c r="AH20" s="1"/>
  <c r="Z20"/>
  <c r="Y20"/>
  <c r="X20"/>
  <c r="W20"/>
  <c r="V20"/>
  <c r="Q20"/>
  <c r="L20"/>
  <c r="AT19"/>
  <c r="AN19"/>
  <c r="AO19" s="1"/>
  <c r="AG19"/>
  <c r="AB19"/>
  <c r="Z19"/>
  <c r="Y19"/>
  <c r="X19"/>
  <c r="W19"/>
  <c r="V19"/>
  <c r="Q19"/>
  <c r="L19"/>
  <c r="AT18"/>
  <c r="AN18"/>
  <c r="AO18" s="1"/>
  <c r="AG18"/>
  <c r="AH18" s="1"/>
  <c r="Z18"/>
  <c r="Y18"/>
  <c r="X18"/>
  <c r="W18"/>
  <c r="V18"/>
  <c r="Q18"/>
  <c r="L18"/>
  <c r="AP17"/>
  <c r="AT17" s="1"/>
  <c r="AN17"/>
  <c r="AI17"/>
  <c r="AG17"/>
  <c r="AB17"/>
  <c r="AH17" s="1"/>
  <c r="Z17"/>
  <c r="Y17"/>
  <c r="X17"/>
  <c r="W17"/>
  <c r="AA17" s="1"/>
  <c r="V17"/>
  <c r="Q17"/>
  <c r="L17"/>
  <c r="AT16"/>
  <c r="AN16"/>
  <c r="AO16" s="1"/>
  <c r="AG16"/>
  <c r="AH16" s="1"/>
  <c r="Z16"/>
  <c r="Y16"/>
  <c r="X16"/>
  <c r="W16"/>
  <c r="V16"/>
  <c r="Q16"/>
  <c r="L16"/>
  <c r="AT15"/>
  <c r="AP15"/>
  <c r="AO15"/>
  <c r="AN15"/>
  <c r="AH15"/>
  <c r="AG15"/>
  <c r="Z15"/>
  <c r="Y15"/>
  <c r="X15"/>
  <c r="W15"/>
  <c r="V15"/>
  <c r="Q15"/>
  <c r="L15"/>
  <c r="AT14"/>
  <c r="AO14"/>
  <c r="AN14"/>
  <c r="AH14"/>
  <c r="AG14"/>
  <c r="Z14"/>
  <c r="Y14"/>
  <c r="X14"/>
  <c r="W14"/>
  <c r="V14"/>
  <c r="Q14"/>
  <c r="L14"/>
  <c r="AT13"/>
  <c r="AN13"/>
  <c r="AI13"/>
  <c r="AG13"/>
  <c r="AB13"/>
  <c r="Y13"/>
  <c r="X13"/>
  <c r="W13"/>
  <c r="U13"/>
  <c r="U100" s="1"/>
  <c r="Q13"/>
  <c r="L13"/>
  <c r="AT12"/>
  <c r="AN12"/>
  <c r="AO12" s="1"/>
  <c r="AG12"/>
  <c r="AH12" s="1"/>
  <c r="Z12"/>
  <c r="Y12"/>
  <c r="X12"/>
  <c r="W12"/>
  <c r="V12"/>
  <c r="Q12"/>
  <c r="L12"/>
  <c r="AT11"/>
  <c r="AN11"/>
  <c r="AO11" s="1"/>
  <c r="AG11"/>
  <c r="AH11" s="1"/>
  <c r="Z11"/>
  <c r="Y11"/>
  <c r="X11"/>
  <c r="W11"/>
  <c r="V11"/>
  <c r="Q11"/>
  <c r="L11"/>
  <c r="AQ10"/>
  <c r="AT10" s="1"/>
  <c r="AN10"/>
  <c r="AJ10"/>
  <c r="AJ100" s="1"/>
  <c r="AG10"/>
  <c r="AH10" s="1"/>
  <c r="Z10"/>
  <c r="Y10"/>
  <c r="X10"/>
  <c r="W10"/>
  <c r="V10"/>
  <c r="Q10"/>
  <c r="L10"/>
  <c r="AT9"/>
  <c r="AN9"/>
  <c r="AO9" s="1"/>
  <c r="AG9"/>
  <c r="AH9" s="1"/>
  <c r="Z9"/>
  <c r="Y9"/>
  <c r="X9"/>
  <c r="W9"/>
  <c r="V9"/>
  <c r="Q9"/>
  <c r="L9"/>
  <c r="AT8"/>
  <c r="AN8"/>
  <c r="AO8" s="1"/>
  <c r="AG8"/>
  <c r="AH8" s="1"/>
  <c r="Z8"/>
  <c r="Y8"/>
  <c r="X8"/>
  <c r="W8"/>
  <c r="V8"/>
  <c r="Q8"/>
  <c r="L8"/>
  <c r="AT7"/>
  <c r="AN7"/>
  <c r="AO7" s="1"/>
  <c r="AG7"/>
  <c r="AH7" s="1"/>
  <c r="Z7"/>
  <c r="Y7"/>
  <c r="X7"/>
  <c r="W7"/>
  <c r="V7"/>
  <c r="Q7"/>
  <c r="L7"/>
  <c r="AT6"/>
  <c r="AO6"/>
  <c r="AN6"/>
  <c r="AG6"/>
  <c r="AH6" s="1"/>
  <c r="Z6"/>
  <c r="Y6"/>
  <c r="X6"/>
  <c r="W6"/>
  <c r="V6"/>
  <c r="Q6"/>
  <c r="L6"/>
  <c r="AP5"/>
  <c r="AT5" s="1"/>
  <c r="AN5"/>
  <c r="AI5"/>
  <c r="AO5" s="1"/>
  <c r="AG5"/>
  <c r="AB5"/>
  <c r="AB100" s="1"/>
  <c r="Z5"/>
  <c r="Y5"/>
  <c r="X5"/>
  <c r="W5"/>
  <c r="AA5" s="1"/>
  <c r="V5"/>
  <c r="Q5"/>
  <c r="L5"/>
  <c r="AT4"/>
  <c r="AP4"/>
  <c r="AP100" s="1"/>
  <c r="AN4"/>
  <c r="AI4"/>
  <c r="AG4"/>
  <c r="AH4" s="1"/>
  <c r="Z4"/>
  <c r="Y4"/>
  <c r="X4"/>
  <c r="W4"/>
  <c r="AA4" s="1"/>
  <c r="V4"/>
  <c r="Q4"/>
  <c r="L4"/>
  <c r="AT3"/>
  <c r="AN3"/>
  <c r="AO3" s="1"/>
  <c r="AG3"/>
  <c r="AH3" s="1"/>
  <c r="Z3"/>
  <c r="Y3"/>
  <c r="X3"/>
  <c r="W3"/>
  <c r="V3"/>
  <c r="Q3"/>
  <c r="L3"/>
  <c r="AT2"/>
  <c r="AN2"/>
  <c r="AO2" s="1"/>
  <c r="AG2"/>
  <c r="AG100" s="1"/>
  <c r="Z2"/>
  <c r="Y2"/>
  <c r="X2"/>
  <c r="W2"/>
  <c r="AA2" s="1"/>
  <c r="V2"/>
  <c r="Q2"/>
  <c r="L2"/>
  <c r="AI100" l="1"/>
  <c r="AH39"/>
  <c r="AA82"/>
  <c r="AA18"/>
  <c r="AZ18" s="1"/>
  <c r="AH34"/>
  <c r="AA20"/>
  <c r="AZ20" s="1"/>
  <c r="AA83"/>
  <c r="AZ83" s="1"/>
  <c r="AA85"/>
  <c r="AZ88"/>
  <c r="AO28"/>
  <c r="AZ85"/>
  <c r="AA31"/>
  <c r="AZ31" s="1"/>
  <c r="AO50"/>
  <c r="AA84"/>
  <c r="AZ84" s="1"/>
  <c r="AZ82"/>
  <c r="AY100"/>
  <c r="AA6"/>
  <c r="AZ6" s="1"/>
  <c r="AA90"/>
  <c r="AZ90" s="1"/>
  <c r="AA8"/>
  <c r="AZ8" s="1"/>
  <c r="AO24"/>
  <c r="AA29"/>
  <c r="AH29"/>
  <c r="Q39"/>
  <c r="V67"/>
  <c r="AA86"/>
  <c r="AZ86" s="1"/>
  <c r="AA47"/>
  <c r="AZ47" s="1"/>
  <c r="AA49"/>
  <c r="AZ49" s="1"/>
  <c r="AA52"/>
  <c r="AZ52" s="1"/>
  <c r="AO53"/>
  <c r="AA89"/>
  <c r="AZ89" s="1"/>
  <c r="AA93"/>
  <c r="AZ93" s="1"/>
  <c r="AA7"/>
  <c r="AZ7" s="1"/>
  <c r="AO26"/>
  <c r="V39"/>
  <c r="V43"/>
  <c r="AA87"/>
  <c r="Q100"/>
  <c r="AA32"/>
  <c r="AZ32" s="1"/>
  <c r="AA34"/>
  <c r="AA53"/>
  <c r="AH53"/>
  <c r="AH81"/>
  <c r="AA94"/>
  <c r="AZ94" s="1"/>
  <c r="AA12"/>
  <c r="AZ12" s="1"/>
  <c r="AA19"/>
  <c r="AH19"/>
  <c r="AA25"/>
  <c r="AZ25" s="1"/>
  <c r="AA35"/>
  <c r="AZ35" s="1"/>
  <c r="AA37"/>
  <c r="AZ37" s="1"/>
  <c r="AO43"/>
  <c r="AO45"/>
  <c r="AZ45" s="1"/>
  <c r="AO46"/>
  <c r="AZ46" s="1"/>
  <c r="V54"/>
  <c r="AH54"/>
  <c r="AA55"/>
  <c r="AZ55" s="1"/>
  <c r="AA56"/>
  <c r="AZ56" s="1"/>
  <c r="AA57"/>
  <c r="AZ57" s="1"/>
  <c r="AA58"/>
  <c r="AZ58" s="1"/>
  <c r="AA67"/>
  <c r="AZ67" s="1"/>
  <c r="AA69"/>
  <c r="AZ69" s="1"/>
  <c r="AA71"/>
  <c r="AZ71" s="1"/>
  <c r="AA73"/>
  <c r="AH73"/>
  <c r="AA74"/>
  <c r="AZ74" s="1"/>
  <c r="AA75"/>
  <c r="AZ75" s="1"/>
  <c r="AA76"/>
  <c r="AZ76" s="1"/>
  <c r="AA77"/>
  <c r="AZ77" s="1"/>
  <c r="AA78"/>
  <c r="AZ78" s="1"/>
  <c r="AA79"/>
  <c r="AZ79" s="1"/>
  <c r="AA80"/>
  <c r="AZ80" s="1"/>
  <c r="AA81"/>
  <c r="AZ81" s="1"/>
  <c r="AO87"/>
  <c r="AA98"/>
  <c r="AZ98" s="1"/>
  <c r="AA9"/>
  <c r="AZ9" s="1"/>
  <c r="AO13"/>
  <c r="AA62"/>
  <c r="AZ62" s="1"/>
  <c r="AA63"/>
  <c r="AZ63" s="1"/>
  <c r="AA64"/>
  <c r="AZ64" s="1"/>
  <c r="AA65"/>
  <c r="AZ65" s="1"/>
  <c r="AA66"/>
  <c r="AZ66" s="1"/>
  <c r="AA95"/>
  <c r="AZ95" s="1"/>
  <c r="Y100"/>
  <c r="AA3"/>
  <c r="AZ3" s="1"/>
  <c r="AH5"/>
  <c r="AZ5" s="1"/>
  <c r="AA10"/>
  <c r="AA11"/>
  <c r="AZ11" s="1"/>
  <c r="AA16"/>
  <c r="AZ16" s="1"/>
  <c r="AO17"/>
  <c r="AZ17" s="1"/>
  <c r="AO21"/>
  <c r="AA23"/>
  <c r="AZ23" s="1"/>
  <c r="AA24"/>
  <c r="AH24"/>
  <c r="AA26"/>
  <c r="AH26"/>
  <c r="AA27"/>
  <c r="AZ27" s="1"/>
  <c r="AA28"/>
  <c r="AH28"/>
  <c r="AA36"/>
  <c r="AZ36" s="1"/>
  <c r="AA38"/>
  <c r="AZ38" s="1"/>
  <c r="AA43"/>
  <c r="AH43"/>
  <c r="AA44"/>
  <c r="AZ44" s="1"/>
  <c r="AA50"/>
  <c r="AH50"/>
  <c r="AT61"/>
  <c r="AT100" s="1"/>
  <c r="AA68"/>
  <c r="AZ68" s="1"/>
  <c r="AA70"/>
  <c r="AZ70" s="1"/>
  <c r="AA72"/>
  <c r="AZ72" s="1"/>
  <c r="AO73"/>
  <c r="AA96"/>
  <c r="AZ96" s="1"/>
  <c r="AA97"/>
  <c r="AZ97" s="1"/>
  <c r="AA99"/>
  <c r="AZ99" s="1"/>
  <c r="AH13"/>
  <c r="AA14"/>
  <c r="AZ14" s="1"/>
  <c r="AA15"/>
  <c r="AZ15" s="1"/>
  <c r="AA21"/>
  <c r="AA22"/>
  <c r="AZ22" s="1"/>
  <c r="AO34"/>
  <c r="AA40"/>
  <c r="AZ40" s="1"/>
  <c r="AA41"/>
  <c r="AZ41" s="1"/>
  <c r="AA42"/>
  <c r="AZ42" s="1"/>
  <c r="AA48"/>
  <c r="AZ48" s="1"/>
  <c r="AA54"/>
  <c r="AZ54" s="1"/>
  <c r="AA60"/>
  <c r="AZ60" s="1"/>
  <c r="AA92"/>
  <c r="AZ92" s="1"/>
  <c r="AA51"/>
  <c r="AZ51" s="1"/>
  <c r="AA91"/>
  <c r="AZ91" s="1"/>
  <c r="AH2"/>
  <c r="AZ2" s="1"/>
  <c r="AO10"/>
  <c r="Z59"/>
  <c r="AA59" s="1"/>
  <c r="AZ59" s="1"/>
  <c r="V91"/>
  <c r="H100"/>
  <c r="P100"/>
  <c r="AN100"/>
  <c r="AO4"/>
  <c r="AZ4" s="1"/>
  <c r="V13"/>
  <c r="Z13"/>
  <c r="AA13" s="1"/>
  <c r="W39"/>
  <c r="AA39" s="1"/>
  <c r="AZ39" s="1"/>
  <c r="X61"/>
  <c r="AA61" s="1"/>
  <c r="AZ61" s="1"/>
  <c r="V94"/>
  <c r="S100"/>
  <c r="W100"/>
  <c r="AQ100"/>
  <c r="V49"/>
  <c r="V51"/>
  <c r="L54"/>
  <c r="L100" s="1"/>
  <c r="AZ73" l="1"/>
  <c r="AZ21"/>
  <c r="AZ43"/>
  <c r="AZ28"/>
  <c r="AZ53"/>
  <c r="AZ87"/>
  <c r="AZ50"/>
  <c r="AZ24"/>
  <c r="AZ19"/>
  <c r="AZ29"/>
  <c r="AZ13"/>
  <c r="AZ26"/>
  <c r="AZ10"/>
  <c r="AZ100" s="1"/>
  <c r="AZ34"/>
  <c r="AH100"/>
  <c r="V100"/>
  <c r="X100"/>
  <c r="AA100"/>
  <c r="AO100"/>
  <c r="Z100"/>
</calcChain>
</file>

<file path=xl/sharedStrings.xml><?xml version="1.0" encoding="utf-8"?>
<sst xmlns="http://schemas.openxmlformats.org/spreadsheetml/2006/main" count="347" uniqueCount="347">
  <si>
    <t>TOTAL</t>
  </si>
  <si>
    <t>SC ST LUKAS CLINIC SRL</t>
  </si>
  <si>
    <t>B_172</t>
  </si>
  <si>
    <t>SC GLOBAL MEDICAL ULTRA SRL</t>
  </si>
  <si>
    <t>B_174</t>
  </si>
  <si>
    <t>SC ATHENA HEALT SRL</t>
  </si>
  <si>
    <t>B_173</t>
  </si>
  <si>
    <t>SC NEUROCITY SRL</t>
  </si>
  <si>
    <t>U0130/2024</t>
  </si>
  <si>
    <t>B_171</t>
  </si>
  <si>
    <t>SC ANNA CLINICS SRL</t>
  </si>
  <si>
    <t>U0129/2024</t>
  </si>
  <si>
    <t>B_170</t>
  </si>
  <si>
    <t>MONZA ARES SRL</t>
  </si>
  <si>
    <t>U0128/2023</t>
  </si>
  <si>
    <t>B_169</t>
  </si>
  <si>
    <t>DONNA ONCOLOGY SRL</t>
  </si>
  <si>
    <t>U0127/2023</t>
  </si>
  <si>
    <t>B_168</t>
  </si>
  <si>
    <t>SFANTA LUCIA</t>
  </si>
  <si>
    <t>U0060/2023</t>
  </si>
  <si>
    <t>B_97</t>
  </si>
  <si>
    <t>IMUNOMEDICA PROVITA SRL</t>
  </si>
  <si>
    <t>U0125/2023</t>
  </si>
  <si>
    <t>B_166</t>
  </si>
  <si>
    <t>REVERA ASSISTED SRL</t>
  </si>
  <si>
    <t>U0122/2023</t>
  </si>
  <si>
    <t>B_163</t>
  </si>
  <si>
    <t>DIGESTMED SRL</t>
  </si>
  <si>
    <t>U0121/2023</t>
  </si>
  <si>
    <t>B_162</t>
  </si>
  <si>
    <t>DIAMEDICA SRL</t>
  </si>
  <si>
    <t>U0124/2023</t>
  </si>
  <si>
    <t>B_165</t>
  </si>
  <si>
    <t>INTERCARDIOCLINIQUE SRL</t>
  </si>
  <si>
    <t>U0123/2023</t>
  </si>
  <si>
    <t>B_164</t>
  </si>
  <si>
    <t>U0126/2023</t>
  </si>
  <si>
    <t>B_167</t>
  </si>
  <si>
    <t>MEDEUROPA SRL</t>
  </si>
  <si>
    <t>U0120/2023</t>
  </si>
  <si>
    <t>B_161</t>
  </si>
  <si>
    <t>MEDICAL CITY BLUE SRL</t>
  </si>
  <si>
    <t>U0119/2023</t>
  </si>
  <si>
    <t>B_160</t>
  </si>
  <si>
    <t>INFOSAN SRL</t>
  </si>
  <si>
    <t>U0118/2023</t>
  </si>
  <si>
    <t>B_159</t>
  </si>
  <si>
    <t>AIS CLINCS&amp;HOSPITAL SRL</t>
  </si>
  <si>
    <t>U0117/2023</t>
  </si>
  <si>
    <t>B_158</t>
  </si>
  <si>
    <t>LOTUS MED S.R.L.</t>
  </si>
  <si>
    <t>U0115/2023</t>
  </si>
  <si>
    <t>B_156</t>
  </si>
  <si>
    <t>VICTORIA MEDICAL CENTER SRL</t>
  </si>
  <si>
    <t>U0111/2023</t>
  </si>
  <si>
    <t>B_153</t>
  </si>
  <si>
    <t>ASOCIAȚIA CENTRUL DE ÎNGRIJIRE CASA SUTER</t>
  </si>
  <si>
    <t>U0108/2023</t>
  </si>
  <si>
    <t>B_149</t>
  </si>
  <si>
    <t>CENTRUL DE DIAGNOSTIC ȘI TRATAMENT PROVITA SA</t>
  </si>
  <si>
    <t>U0109/2023</t>
  </si>
  <si>
    <t>B_150</t>
  </si>
  <si>
    <t>FUNDAȚIA HOSPICE CASA SPERANȚEI</t>
  </si>
  <si>
    <t>U0107/2023</t>
  </si>
  <si>
    <t>B_147</t>
  </si>
  <si>
    <t>SAPIENS MEDICAL SRL</t>
  </si>
  <si>
    <t>U0106/2023</t>
  </si>
  <si>
    <t>B_146</t>
  </si>
  <si>
    <t>NUTRILIFE SRL</t>
  </si>
  <si>
    <t>U0094/2023</t>
  </si>
  <si>
    <t>B_134</t>
  </si>
  <si>
    <t>IMUNOCLASS SRL</t>
  </si>
  <si>
    <t>U0092/2023</t>
  </si>
  <si>
    <t>B_132</t>
  </si>
  <si>
    <t>BAU M.A.N. CONSTRUCT SRL</t>
  </si>
  <si>
    <t>U0091/2023</t>
  </si>
  <si>
    <t>B_131</t>
  </si>
  <si>
    <t>MNT HEALTHCARE SRL</t>
  </si>
  <si>
    <t>U0098/2023</t>
  </si>
  <si>
    <t>B_138</t>
  </si>
  <si>
    <t>CENTRUL MEDICAL OVERMED SRL</t>
  </si>
  <si>
    <t>U0093/2021</t>
  </si>
  <si>
    <t>B_133</t>
  </si>
  <si>
    <t>FUNDAȚIA DR. V. BABEȘ</t>
  </si>
  <si>
    <t>U0100/2023</t>
  </si>
  <si>
    <t>B_140</t>
  </si>
  <si>
    <t>PROMED SYSTEM SRL</t>
  </si>
  <si>
    <t>U0096/2023</t>
  </si>
  <si>
    <t>B_136</t>
  </si>
  <si>
    <t>FUNDAȚIA BUCURIA AJUTORULUI</t>
  </si>
  <si>
    <t>U0088/2023</t>
  </si>
  <si>
    <t>B_126</t>
  </si>
  <si>
    <t>SPITALUL CLINIC CF2 BUCUREȘTI</t>
  </si>
  <si>
    <t>U0083/2023</t>
  </si>
  <si>
    <t>T_01</t>
  </si>
  <si>
    <t>SPITALUL UNIVERSITAR CF WITING</t>
  </si>
  <si>
    <t>U0084/2023</t>
  </si>
  <si>
    <t>T_02</t>
  </si>
  <si>
    <t>MEDICOVER HOSPITALS SRL</t>
  </si>
  <si>
    <t>U0086/2023</t>
  </si>
  <si>
    <t>B_128</t>
  </si>
  <si>
    <t>MEDICOVER SRL</t>
  </si>
  <si>
    <t>U0082/2023</t>
  </si>
  <si>
    <t>B_122</t>
  </si>
  <si>
    <t>MEDLIFE SA BUCUREȘTI - SUCURSALA BUCUREȘTI</t>
  </si>
  <si>
    <t>U0059BIS/2023</t>
  </si>
  <si>
    <t>B_124</t>
  </si>
  <si>
    <t>WEST EYE HOSPITAL SRL</t>
  </si>
  <si>
    <t>U0080/2023</t>
  </si>
  <si>
    <t>B_118</t>
  </si>
  <si>
    <t>CLINICA MEDICALĂ HIPOCRAT 2000 SRL</t>
  </si>
  <si>
    <t>U0078/2023</t>
  </si>
  <si>
    <t>B_114</t>
  </si>
  <si>
    <t>SANAMED HOSPITAL SRL</t>
  </si>
  <si>
    <t>U0079/2023</t>
  </si>
  <si>
    <t>B_117</t>
  </si>
  <si>
    <t>SANADOR SRL</t>
  </si>
  <si>
    <t>U0073/2023</t>
  </si>
  <si>
    <t>B_116</t>
  </si>
  <si>
    <t>DELTA HEALTH CARE SRL</t>
  </si>
  <si>
    <t>U0074/2023</t>
  </si>
  <si>
    <t>B_113</t>
  </si>
  <si>
    <t>AFFIDEA ROMANIA SRL</t>
  </si>
  <si>
    <t>U0072/2023</t>
  </si>
  <si>
    <t>B_112</t>
  </si>
  <si>
    <t>CLINICA NEWMEDICS SRL</t>
  </si>
  <si>
    <t>U0070/2023</t>
  </si>
  <si>
    <t>B_111</t>
  </si>
  <si>
    <t>ANGIOMEDICA - NOI ȘTIM CE AI PE INIMĂ SRL</t>
  </si>
  <si>
    <t>U0069/2023</t>
  </si>
  <si>
    <t>B_110</t>
  </si>
  <si>
    <t>FOCUS LAB PLUS S.R.L.</t>
  </si>
  <si>
    <t>U0071/2023</t>
  </si>
  <si>
    <t>B_109</t>
  </si>
  <si>
    <t>TINOS CLINIC SRL</t>
  </si>
  <si>
    <t>U0064/2023</t>
  </si>
  <si>
    <t>B_101</t>
  </si>
  <si>
    <t>GRAL MEDICAL SRL</t>
  </si>
  <si>
    <t>U0062/2023</t>
  </si>
  <si>
    <t>B_99</t>
  </si>
  <si>
    <t>MED LIFE SA</t>
  </si>
  <si>
    <t>U0059/2023</t>
  </si>
  <si>
    <t>B_96</t>
  </si>
  <si>
    <t>EUROCLINIC HOSPITAL SA</t>
  </si>
  <si>
    <t>U0057/2023</t>
  </si>
  <si>
    <t>B_95</t>
  </si>
  <si>
    <t>C.N.M.R.N. "NICOLAE ROBĂNESCU"</t>
  </si>
  <si>
    <t>U0056/2023</t>
  </si>
  <si>
    <t>B_49</t>
  </si>
  <si>
    <t>CREȘTINĂ MEDICALĂ MUNPOSAN '94 SRL</t>
  </si>
  <si>
    <t>U0054/2023</t>
  </si>
  <si>
    <t>B_91</t>
  </si>
  <si>
    <t>SPITALUL DE PSIHIATRIE  DR. "CONSTANTIN GORGOS"</t>
  </si>
  <si>
    <t>U0053/2023</t>
  </si>
  <si>
    <t>B_90</t>
  </si>
  <si>
    <t>SPITALUL UNIVERSITAR DE URGENȚĂ "ELIAS"</t>
  </si>
  <si>
    <t>U0051/2023</t>
  </si>
  <si>
    <t>B_80</t>
  </si>
  <si>
    <t>SPITALUL DE PNEUMOFTIZIOLOGIE "SF. ȘTEFAN"</t>
  </si>
  <si>
    <t>U0013/2023</t>
  </si>
  <si>
    <t>B_40</t>
  </si>
  <si>
    <t>INSTITUTUL DE BOLI INFECȚIOASE "Dr. MATEI BALȘ"</t>
  </si>
  <si>
    <t>U0005/2023</t>
  </si>
  <si>
    <t>B_48</t>
  </si>
  <si>
    <t>SPITALUL CLINIC DE PSIHIATRIE PROF. DR. "AL. OBREGIA"</t>
  </si>
  <si>
    <t>U0023/2023</t>
  </si>
  <si>
    <t>B_27</t>
  </si>
  <si>
    <t>SPITALUL CLINIC DE BOLI INFECȚIOASE ȘI BOLI TROPICALE "DR.V.BABEȘ" BUCUREȘTI</t>
  </si>
  <si>
    <t>U0025/2021</t>
  </si>
  <si>
    <t>B_25</t>
  </si>
  <si>
    <t>SPITALUL CLINIC DE OBSTETRICĂ-GINECOLOGIE "DR.PANAIT SÂRBU" BUCUREȘTI</t>
  </si>
  <si>
    <t>U0016/2023</t>
  </si>
  <si>
    <t>B_34</t>
  </si>
  <si>
    <t>SPITALUL CLINIC DE CHIRURGIE OMF "PROF. DR. DAN THEODORESCU" BUCUREȘTI</t>
  </si>
  <si>
    <t>U0033/2023</t>
  </si>
  <si>
    <t>B_09</t>
  </si>
  <si>
    <t>SPITALUL DE URGENȚĂ UNIVERSITAR BUCUREȘTI</t>
  </si>
  <si>
    <t>U0017/2023</t>
  </si>
  <si>
    <t>B_33</t>
  </si>
  <si>
    <t>INSTITUTUL DE FONOAUDIOLOGIE ȘI CHIRURGIE FUNCȚIONALĂ ORL "DR. HOCIOTĂ"</t>
  </si>
  <si>
    <t>U0014/2023</t>
  </si>
  <si>
    <t>B_32</t>
  </si>
  <si>
    <t>SPITALUL CLINIC "DR.THEODOR BURGHELE" BUCUREȘTI</t>
  </si>
  <si>
    <t>U0048/2023</t>
  </si>
  <si>
    <t>B_31</t>
  </si>
  <si>
    <t>INSTITUTUL DE PNEUMOLOGIE MARIUS NASTA</t>
  </si>
  <si>
    <t>U0002/2023</t>
  </si>
  <si>
    <t>B_47</t>
  </si>
  <si>
    <t>INSTITUTUL NAȚIONAL DE NEUROLOGIE ȘI BOLI NEUROVASCULARE BUCUREȘTI</t>
  </si>
  <si>
    <t>U0021/2023</t>
  </si>
  <si>
    <t>B_36</t>
  </si>
  <si>
    <t>SPITALUL CLINIC DE URGENȚĂ "DR.BAGDASAR-ARSENI"</t>
  </si>
  <si>
    <t>U0006/2023</t>
  </si>
  <si>
    <t>B_35</t>
  </si>
  <si>
    <t>SPITALUL CLINIC DE URGENȚĂ PENTRU COPII "M.S.CURIE"</t>
  </si>
  <si>
    <t>U0044/2023</t>
  </si>
  <si>
    <t>B_28</t>
  </si>
  <si>
    <t>SPITALUL DE BOLNAVI CRONICI ȘI GERIATRIE SF. LUCA</t>
  </si>
  <si>
    <t>U0045/2023</t>
  </si>
  <si>
    <t>B_60</t>
  </si>
  <si>
    <t>SPITALUL CLINIC DE URGENȚĂ "SF.IOAN" BUCUREȘTI</t>
  </si>
  <si>
    <t>U0008/2023</t>
  </si>
  <si>
    <t>B_29</t>
  </si>
  <si>
    <t>INSTITUTUL NAȚIONAL DE RECUPERARE, MEDICINĂ FIZICĂ ȘI BALNEOCLIMATOLOGIE</t>
  </si>
  <si>
    <t>U0050/2023</t>
  </si>
  <si>
    <t>B_70</t>
  </si>
  <si>
    <t>SPITALUL CLINIC COLȚEA</t>
  </si>
  <si>
    <t>U0035/2023</t>
  </si>
  <si>
    <t>B_23</t>
  </si>
  <si>
    <t>SPITALUL CLINIC DE ORTOPEDIE-TRAUMATOLOGIE "FOIȘOR" BUCUREȘTI</t>
  </si>
  <si>
    <t>U0042/2023</t>
  </si>
  <si>
    <t>B_15</t>
  </si>
  <si>
    <t>INSTITUTUL NAȚIONAL PENTRU SĂNĂTATEA MAMEI ȘI COPILULUI "ALESSANDRESCU - RUSESCU"</t>
  </si>
  <si>
    <t>U0029/2023</t>
  </si>
  <si>
    <t>B_20</t>
  </si>
  <si>
    <t>INSTITUTUL ONCOLOGIC "PROF. DR. AL. TRESTIOREANU" BUCUREȘTI</t>
  </si>
  <si>
    <t>U0004/2023</t>
  </si>
  <si>
    <t>B_11</t>
  </si>
  <si>
    <t>INSTITUTUL DE DIABET, NUTRIȚIE ȘI BOLI METABOLICE "DR. N. PAULESCU" BUCUREȘTI</t>
  </si>
  <si>
    <t>U0003/2023</t>
  </si>
  <si>
    <t>B_14</t>
  </si>
  <si>
    <t>INSTITUTUL CLINIC FUNDENI</t>
  </si>
  <si>
    <t>U0046/2023</t>
  </si>
  <si>
    <t>B_18</t>
  </si>
  <si>
    <t>SPITALUL CLINIC COLENTINA</t>
  </si>
  <si>
    <t>U0007/2023</t>
  </si>
  <si>
    <t>B_16</t>
  </si>
  <si>
    <t>INSTITUTUL DE URGENŢĂ PENTRU BOLI CARDIOVASCULARE "PROF. DR. C. C.  ILIESCU" BUCUREȘTI</t>
  </si>
  <si>
    <t>U0032/2023</t>
  </si>
  <si>
    <t>B_19</t>
  </si>
  <si>
    <t>CENTRUL METODOLOGIC DE REUMATOLOGIE "DR. ION STOIA" BUCUREȘTI</t>
  </si>
  <si>
    <t>U0043/2023</t>
  </si>
  <si>
    <t>B_41</t>
  </si>
  <si>
    <t>SPITALUL CLINIC "NICOLAE MALAXA" BUCUREȘTI</t>
  </si>
  <si>
    <t>U0040/2023</t>
  </si>
  <si>
    <t>B_42</t>
  </si>
  <si>
    <t>SPITALUL CLINIC DE COPII "DR. V. GOMOIU"</t>
  </si>
  <si>
    <t>U0039/2023</t>
  </si>
  <si>
    <t>B_22</t>
  </si>
  <si>
    <t>SPITALUL CLINIC DE URGENȚĂ "SF. PANTELIMON" BUCUREȘTI</t>
  </si>
  <si>
    <t>U0010/2023</t>
  </si>
  <si>
    <t>B_21</t>
  </si>
  <si>
    <t>SPITALUL CLINIC "DR. I. CANTACUZINO" BUCUREȘTI</t>
  </si>
  <si>
    <t>U0009/2023</t>
  </si>
  <si>
    <t>B_13</t>
  </si>
  <si>
    <t>INSTITUTUL DE ENDOCRINOLOGIE "DR.  C. I. PARHON" BUCUREȘTI</t>
  </si>
  <si>
    <t>U0037/2023</t>
  </si>
  <si>
    <t>B_12</t>
  </si>
  <si>
    <t>INSTITUTUL NAȚIONAL DE GERIATRIE ȘI GERONTOLOGIE "ANA ASLAN"</t>
  </si>
  <si>
    <t>U0012/2023</t>
  </si>
  <si>
    <t>B_10</t>
  </si>
  <si>
    <t>SPITALUL CLINIC DE URGENȚE OFTALMOLOGICE BUCUREȘTI</t>
  </si>
  <si>
    <t>U0047/2023</t>
  </si>
  <si>
    <t>B_08</t>
  </si>
  <si>
    <t>SPITALUL CLINIC FILANTROPIA</t>
  </si>
  <si>
    <t>U0041/2023</t>
  </si>
  <si>
    <t>B_06</t>
  </si>
  <si>
    <t>SPITALUL CLINIC DE URGENȚE ȘI CHIRURGIE PLASTICĂ, REPARATORIE ȘI ARSURI</t>
  </si>
  <si>
    <t>U0024/2023</t>
  </si>
  <si>
    <t>B_03</t>
  </si>
  <si>
    <t>SPITALUL CLINIC DE NEFROLOGIE "DR. CAROL DAVILA" BUCUREȘTI</t>
  </si>
  <si>
    <t>U0028/2023</t>
  </si>
  <si>
    <t>B_04</t>
  </si>
  <si>
    <t>SPITALUL CLINIC DE URGENȚĂ BUCUREȘTI</t>
  </si>
  <si>
    <t>U0049/2023</t>
  </si>
  <si>
    <t>B_02</t>
  </si>
  <si>
    <t>CENTRUL DE EVALUARE ȘI TRATAMENT AL TOXICODEPENDENȚILOR PENTRU TINERI  "SF. STELIAN"</t>
  </si>
  <si>
    <t>U0022/2023</t>
  </si>
  <si>
    <t>B_38</t>
  </si>
  <si>
    <t>SPITALUL CLINIC DE URGENȚĂ PENTRU COPII "GRIGORE ALEXANDRESCU"</t>
  </si>
  <si>
    <t>U0027/2023</t>
  </si>
  <si>
    <t>B_05</t>
  </si>
  <si>
    <t>SPITALUL CLINIC "SF. MARIA" BUCUREȘTI</t>
  </si>
  <si>
    <t>U0018/2023</t>
  </si>
  <si>
    <t>B_01</t>
  </si>
  <si>
    <t>CUI</t>
  </si>
  <si>
    <t xml:space="preserve"> SPITALE</t>
  </si>
  <si>
    <t>nr contract</t>
  </si>
  <si>
    <t>COD</t>
  </si>
  <si>
    <t>nr inreg</t>
  </si>
  <si>
    <t>DRG IAN</t>
  </si>
  <si>
    <t>CHR IAN</t>
  </si>
  <si>
    <t>PAL IAN</t>
  </si>
  <si>
    <t>SSZ IAN</t>
  </si>
  <si>
    <t>TOTAL IANUARIE</t>
  </si>
  <si>
    <t>TOTAL CONTRACT</t>
  </si>
  <si>
    <t>U0131/2024</t>
  </si>
  <si>
    <t>U0132/2024</t>
  </si>
  <si>
    <t>U0133/2023</t>
  </si>
  <si>
    <t>B_175</t>
  </si>
  <si>
    <t>U0137/2025</t>
  </si>
  <si>
    <t>POLICLINICA CCBR SRL</t>
  </si>
  <si>
    <t>B_176</t>
  </si>
  <si>
    <t>U0136/2025</t>
  </si>
  <si>
    <t>MEDIC LINE BUSINESS HEALTH SRL</t>
  </si>
  <si>
    <t>B_177</t>
  </si>
  <si>
    <t>U0134/2025</t>
  </si>
  <si>
    <t>DIAVERUM</t>
  </si>
  <si>
    <t>B_178</t>
  </si>
  <si>
    <t>U0135/2025</t>
  </si>
  <si>
    <t>SC DIABNUTRIMED SRL</t>
  </si>
  <si>
    <t>B_179</t>
  </si>
  <si>
    <t>U0138/2025</t>
  </si>
  <si>
    <t>OCULARCARE SRL</t>
  </si>
  <si>
    <t>SSZ OCT + NOV 2025</t>
  </si>
  <si>
    <t>DRG FEB</t>
  </si>
  <si>
    <t>CHR FEB</t>
  </si>
  <si>
    <t>PAL FEB</t>
  </si>
  <si>
    <t>SSZ FEB</t>
  </si>
  <si>
    <t>SSZ REG AN 2025</t>
  </si>
  <si>
    <t>DRG MARTIE</t>
  </si>
  <si>
    <t>CHR MARTIE</t>
  </si>
  <si>
    <t>PAL MARTIE</t>
  </si>
  <si>
    <t>SSZ MARTIE</t>
  </si>
  <si>
    <t>TOTAL MARTIE</t>
  </si>
  <si>
    <t>TOTAL FEB</t>
  </si>
  <si>
    <t>DRG APRILIE DEVINE</t>
  </si>
  <si>
    <t>CHR APRILIE DEVINE</t>
  </si>
  <si>
    <t>SZ APRILIE DEVINE</t>
  </si>
  <si>
    <t>PAL APRILIE DEVINE</t>
  </si>
  <si>
    <t>TOTAL APRILIE DEVINE</t>
  </si>
  <si>
    <t>DRG TRIM I</t>
  </si>
  <si>
    <t>CHR TRIM I</t>
  </si>
  <si>
    <t>PAL TRIM I</t>
  </si>
  <si>
    <t>SZ TRIM I</t>
  </si>
  <si>
    <t>TOTAL TRIM I</t>
  </si>
  <si>
    <t>DRG MAI</t>
  </si>
  <si>
    <t>CHR MAI</t>
  </si>
  <si>
    <t>PAL MAI</t>
  </si>
  <si>
    <t>SZ MAI</t>
  </si>
  <si>
    <t>TOTAL MAI</t>
  </si>
  <si>
    <t>MEMORIAL HEALTHCARE INTERNATIONAL</t>
  </si>
  <si>
    <t>SUPL SZ PNS APR</t>
  </si>
  <si>
    <t>SZ APR DEVINE</t>
  </si>
  <si>
    <t>DRG IUN</t>
  </si>
  <si>
    <t>CHR IUN</t>
  </si>
  <si>
    <t>PAL IUN</t>
  </si>
  <si>
    <t xml:space="preserve">SZ IUN </t>
  </si>
  <si>
    <t>TOTAL IUN</t>
  </si>
  <si>
    <t>SUPL SZ PNS
 MAI</t>
  </si>
  <si>
    <t>SZ MAI DEVINE</t>
  </si>
  <si>
    <t>DRG IUL</t>
  </si>
  <si>
    <t>CHR IUL</t>
  </si>
  <si>
    <t>PAL IUL</t>
  </si>
  <si>
    <t>SZ IUL</t>
  </si>
  <si>
    <t>TOTAL IUL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</si>
</sst>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5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3" fontId="4" fillId="2" borderId="1" xfId="3" applyFont="1" applyFill="1" applyBorder="1" applyAlignment="1">
      <alignment horizontal="center" wrapText="1"/>
    </xf>
    <xf numFmtId="43" fontId="5" fillId="2" borderId="1" xfId="1" applyFont="1" applyFill="1" applyBorder="1" applyAlignment="1">
      <alignment horizontal="center" wrapText="1"/>
    </xf>
    <xf numFmtId="43" fontId="0" fillId="2" borderId="0" xfId="1" applyFont="1" applyFill="1" applyBorder="1" applyAlignment="1">
      <alignment horizontal="center" wrapText="1"/>
    </xf>
    <xf numFmtId="43" fontId="5" fillId="2" borderId="0" xfId="1" applyFont="1" applyFill="1" applyBorder="1" applyAlignment="1">
      <alignment horizontal="center" wrapText="1"/>
    </xf>
    <xf numFmtId="43" fontId="1" fillId="2" borderId="0" xfId="1" applyFont="1" applyFill="1" applyBorder="1" applyAlignment="1">
      <alignment horizontal="center" wrapText="1"/>
    </xf>
    <xf numFmtId="43" fontId="0" fillId="2" borderId="0" xfId="1" applyFont="1" applyFill="1" applyBorder="1"/>
    <xf numFmtId="43" fontId="5" fillId="2" borderId="0" xfId="3" applyFont="1" applyFill="1" applyBorder="1"/>
    <xf numFmtId="43" fontId="0" fillId="2" borderId="0" xfId="3" applyFont="1" applyFill="1" applyBorder="1"/>
    <xf numFmtId="43" fontId="0" fillId="2" borderId="0" xfId="3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3" fontId="3" fillId="2" borderId="1" xfId="3" applyFont="1" applyFill="1" applyBorder="1" applyAlignment="1">
      <alignment horizontal="right" vertical="center"/>
    </xf>
    <xf numFmtId="43" fontId="0" fillId="2" borderId="1" xfId="1" applyFont="1" applyFill="1" applyBorder="1"/>
    <xf numFmtId="43" fontId="5" fillId="2" borderId="0" xfId="1" applyFont="1" applyFill="1" applyBorder="1"/>
    <xf numFmtId="43" fontId="1" fillId="2" borderId="0" xfId="1" applyFont="1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43" fontId="2" fillId="2" borderId="0" xfId="3" applyFont="1" applyFill="1" applyAlignment="1">
      <alignment horizontal="right"/>
    </xf>
    <xf numFmtId="43" fontId="0" fillId="2" borderId="0" xfId="1" applyFont="1" applyFill="1"/>
    <xf numFmtId="43" fontId="5" fillId="2" borderId="0" xfId="1" applyFont="1" applyFill="1"/>
    <xf numFmtId="43" fontId="1" fillId="2" borderId="0" xfId="1" applyFont="1" applyFill="1"/>
    <xf numFmtId="43" fontId="0" fillId="2" borderId="0" xfId="3" applyFont="1" applyFill="1"/>
    <xf numFmtId="43" fontId="4" fillId="2" borderId="0" xfId="3" applyFont="1" applyFill="1" applyAlignment="1">
      <alignment horizontal="right"/>
    </xf>
    <xf numFmtId="43" fontId="2" fillId="2" borderId="0" xfId="3" applyFont="1" applyFill="1" applyBorder="1" applyAlignment="1">
      <alignment horizontal="center" wrapText="1"/>
    </xf>
  </cellXfs>
  <cellStyles count="7">
    <cellStyle name="Comma" xfId="3" builtinId="3"/>
    <cellStyle name="Comma 2" xfId="5"/>
    <cellStyle name="Comma 3" xfId="2"/>
    <cellStyle name="Normal" xfId="0" builtinId="0"/>
    <cellStyle name="Normal 2 2" xfId="4"/>
    <cellStyle name="Normal 3" xfId="6"/>
    <cellStyle name="Virgulă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L108"/>
  <sheetViews>
    <sheetView tabSelected="1" zoomScale="98" zoomScaleNormal="98" workbookViewId="0">
      <pane xSplit="4" ySplit="1" topLeftCell="AV17" activePane="bottomRight" state="frozen"/>
      <selection pane="topRight" activeCell="C1" sqref="C1"/>
      <selection pane="bottomLeft" activeCell="A7" sqref="A7"/>
      <selection pane="bottomRight" activeCell="C29" sqref="C29"/>
    </sheetView>
  </sheetViews>
  <sheetFormatPr defaultRowHeight="15" customHeight="1"/>
  <cols>
    <col min="1" max="1" width="7.5703125" style="1" hidden="1" customWidth="1"/>
    <col min="2" max="2" width="11.140625" style="1" bestFit="1" customWidth="1"/>
    <col min="3" max="3" width="11.140625" style="24" customWidth="1"/>
    <col min="4" max="4" width="55.7109375" style="24" customWidth="1"/>
    <col min="5" max="5" width="12.7109375" style="25" customWidth="1"/>
    <col min="6" max="6" width="21.140625" style="26" customWidth="1"/>
    <col min="7" max="7" width="19.85546875" style="26" customWidth="1"/>
    <col min="8" max="9" width="19.28515625" style="26" customWidth="1"/>
    <col min="10" max="10" width="19.7109375" style="27" customWidth="1"/>
    <col min="11" max="11" width="17" style="27" customWidth="1"/>
    <col min="12" max="16" width="21.140625" style="27" customWidth="1"/>
    <col min="17" max="31" width="21.5703125" style="27" customWidth="1"/>
    <col min="32" max="32" width="14.140625" style="27" customWidth="1"/>
    <col min="33" max="33" width="17.28515625" style="27" customWidth="1"/>
    <col min="34" max="34" width="21.5703125" style="27" customWidth="1"/>
    <col min="35" max="35" width="18.140625" style="27" bestFit="1" customWidth="1"/>
    <col min="36" max="36" width="17" style="27" bestFit="1" customWidth="1"/>
    <col min="37" max="37" width="14.42578125" style="27" bestFit="1" customWidth="1"/>
    <col min="38" max="38" width="20.140625" style="27" customWidth="1"/>
    <col min="39" max="39" width="16.85546875" style="27" bestFit="1" customWidth="1"/>
    <col min="40" max="40" width="16.85546875" style="27" customWidth="1"/>
    <col min="41" max="51" width="21.5703125" style="27" customWidth="1"/>
    <col min="52" max="52" width="21.85546875" style="27" bestFit="1" customWidth="1"/>
    <col min="53" max="53" width="20" style="27" customWidth="1"/>
    <col min="54" max="54" width="18.140625" style="28" customWidth="1"/>
    <col min="55" max="55" width="19.7109375" style="27" bestFit="1" customWidth="1"/>
    <col min="56" max="59" width="17" style="27" customWidth="1"/>
    <col min="60" max="60" width="18.140625" style="28" customWidth="1"/>
    <col min="61" max="65" width="18.140625" style="29" customWidth="1"/>
    <col min="66" max="66" width="18.140625" style="28" customWidth="1"/>
    <col min="67" max="67" width="20.28515625" style="27" hidden="1" customWidth="1"/>
    <col min="68" max="68" width="20.85546875" style="27" hidden="1" customWidth="1"/>
    <col min="69" max="69" width="20.5703125" style="27" hidden="1" customWidth="1"/>
    <col min="70" max="70" width="20.28515625" style="27" hidden="1" customWidth="1"/>
    <col min="71" max="71" width="18.85546875" style="27" hidden="1" customWidth="1"/>
    <col min="72" max="75" width="18.85546875" style="27" customWidth="1"/>
    <col min="76" max="77" width="20" style="27" customWidth="1"/>
    <col min="78" max="78" width="18.140625" style="30" customWidth="1"/>
    <col min="79" max="79" width="17" style="30" customWidth="1"/>
    <col min="80" max="80" width="16" style="30" customWidth="1"/>
    <col min="81" max="82" width="17" style="30" customWidth="1"/>
    <col min="83" max="89" width="18.140625" style="30" customWidth="1"/>
    <col min="90" max="90" width="19.7109375" style="30" customWidth="1"/>
    <col min="91" max="92" width="18.140625" style="30" customWidth="1"/>
    <col min="93" max="94" width="19" style="30" customWidth="1"/>
    <col min="95" max="104" width="19.7109375" style="30" customWidth="1"/>
    <col min="105" max="105" width="20.7109375" style="30" bestFit="1" customWidth="1"/>
    <col min="106" max="106" width="20.7109375" style="30" customWidth="1"/>
    <col min="107" max="113" width="19.7109375" style="30" customWidth="1"/>
    <col min="114" max="114" width="18.140625" style="30" bestFit="1" customWidth="1"/>
    <col min="115" max="115" width="17" style="30" bestFit="1" customWidth="1"/>
    <col min="116" max="116" width="19.7109375" style="30" customWidth="1"/>
    <col min="117" max="117" width="19.7109375" style="1" bestFit="1" customWidth="1"/>
    <col min="118" max="118" width="9.140625" style="1"/>
    <col min="119" max="119" width="19.7109375" style="1" bestFit="1" customWidth="1"/>
    <col min="120" max="16384" width="9.140625" style="1"/>
  </cols>
  <sheetData>
    <row r="1" spans="1:116" ht="28.5" customHeight="1">
      <c r="A1" s="1" t="s">
        <v>280</v>
      </c>
      <c r="B1" s="2" t="s">
        <v>279</v>
      </c>
      <c r="C1" s="3" t="s">
        <v>278</v>
      </c>
      <c r="D1" s="4" t="s">
        <v>277</v>
      </c>
      <c r="E1" s="5" t="s">
        <v>276</v>
      </c>
      <c r="F1" s="6" t="s">
        <v>305</v>
      </c>
      <c r="G1" s="6" t="s">
        <v>310</v>
      </c>
      <c r="H1" s="6" t="s">
        <v>281</v>
      </c>
      <c r="I1" s="6" t="s">
        <v>282</v>
      </c>
      <c r="J1" s="7" t="s">
        <v>283</v>
      </c>
      <c r="K1" s="7" t="s">
        <v>284</v>
      </c>
      <c r="L1" s="7" t="s">
        <v>285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316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322</v>
      </c>
      <c r="X1" s="7" t="s">
        <v>323</v>
      </c>
      <c r="Y1" s="7" t="s">
        <v>324</v>
      </c>
      <c r="Z1" s="7" t="s">
        <v>325</v>
      </c>
      <c r="AA1" s="7" t="s">
        <v>326</v>
      </c>
      <c r="AB1" s="7" t="s">
        <v>317</v>
      </c>
      <c r="AC1" s="7" t="s">
        <v>318</v>
      </c>
      <c r="AD1" s="7" t="s">
        <v>320</v>
      </c>
      <c r="AE1" s="7" t="s">
        <v>319</v>
      </c>
      <c r="AF1" s="7" t="s">
        <v>333</v>
      </c>
      <c r="AG1" s="7" t="s">
        <v>334</v>
      </c>
      <c r="AH1" s="7" t="s">
        <v>321</v>
      </c>
      <c r="AI1" s="7" t="s">
        <v>327</v>
      </c>
      <c r="AJ1" s="7" t="s">
        <v>328</v>
      </c>
      <c r="AK1" s="7" t="s">
        <v>329</v>
      </c>
      <c r="AL1" s="7" t="s">
        <v>330</v>
      </c>
      <c r="AM1" s="7" t="s">
        <v>340</v>
      </c>
      <c r="AN1" s="7" t="s">
        <v>341</v>
      </c>
      <c r="AO1" s="7" t="s">
        <v>331</v>
      </c>
      <c r="AP1" s="7" t="s">
        <v>335</v>
      </c>
      <c r="AQ1" s="7" t="s">
        <v>336</v>
      </c>
      <c r="AR1" s="7" t="s">
        <v>337</v>
      </c>
      <c r="AS1" s="7" t="s">
        <v>338</v>
      </c>
      <c r="AT1" s="7" t="s">
        <v>339</v>
      </c>
      <c r="AU1" s="7" t="s">
        <v>342</v>
      </c>
      <c r="AV1" s="7" t="s">
        <v>343</v>
      </c>
      <c r="AW1" s="7" t="s">
        <v>344</v>
      </c>
      <c r="AX1" s="7" t="s">
        <v>345</v>
      </c>
      <c r="AY1" s="7" t="s">
        <v>346</v>
      </c>
      <c r="AZ1" s="7" t="s">
        <v>286</v>
      </c>
      <c r="BA1" s="8"/>
      <c r="BB1" s="9"/>
      <c r="BC1" s="8"/>
      <c r="BD1" s="8"/>
      <c r="BE1" s="8"/>
      <c r="BF1" s="8"/>
      <c r="BG1" s="8"/>
      <c r="BH1" s="9"/>
      <c r="BI1" s="10"/>
      <c r="BJ1" s="10"/>
      <c r="BK1" s="10"/>
      <c r="BL1" s="10"/>
      <c r="BM1" s="8"/>
      <c r="BN1" s="9"/>
      <c r="BO1" s="11"/>
      <c r="BP1" s="11"/>
      <c r="BQ1" s="11"/>
      <c r="BR1" s="11"/>
      <c r="BS1" s="8"/>
      <c r="BT1" s="12"/>
      <c r="BU1" s="12"/>
      <c r="BV1" s="12"/>
      <c r="BW1" s="12"/>
      <c r="BX1" s="9"/>
      <c r="BY1" s="9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4"/>
      <c r="CK1" s="13"/>
      <c r="CL1" s="13"/>
      <c r="CM1" s="13"/>
      <c r="CN1" s="13"/>
      <c r="CO1" s="13"/>
      <c r="CP1" s="14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</row>
    <row r="2" spans="1:116" ht="15" customHeight="1">
      <c r="A2" s="15">
        <v>15</v>
      </c>
      <c r="B2" s="15" t="s">
        <v>275</v>
      </c>
      <c r="C2" s="15" t="s">
        <v>274</v>
      </c>
      <c r="D2" s="16" t="s">
        <v>273</v>
      </c>
      <c r="E2" s="17">
        <v>4382558</v>
      </c>
      <c r="F2" s="18">
        <v>79126</v>
      </c>
      <c r="G2" s="18">
        <v>50358</v>
      </c>
      <c r="H2" s="18">
        <v>3754606.77</v>
      </c>
      <c r="I2" s="18">
        <v>0</v>
      </c>
      <c r="J2" s="18">
        <v>0</v>
      </c>
      <c r="K2" s="19">
        <v>335935</v>
      </c>
      <c r="L2" s="19">
        <f>H2+I2+J2+K2</f>
        <v>4090541.77</v>
      </c>
      <c r="M2" s="19">
        <v>3735010.9958333336</v>
      </c>
      <c r="N2" s="19">
        <v>0</v>
      </c>
      <c r="O2" s="19">
        <v>0</v>
      </c>
      <c r="P2" s="19">
        <v>381386.5</v>
      </c>
      <c r="Q2" s="19">
        <f>+M2+N2+O2+P2</f>
        <v>4116397.4958333336</v>
      </c>
      <c r="R2" s="19">
        <v>3735011</v>
      </c>
      <c r="S2" s="19">
        <v>0</v>
      </c>
      <c r="T2" s="19">
        <v>0</v>
      </c>
      <c r="U2" s="19">
        <v>381386.5</v>
      </c>
      <c r="V2" s="19">
        <f t="shared" ref="V2:V65" si="0">R2+S2+T2+U2</f>
        <v>4116397.5</v>
      </c>
      <c r="W2" s="19">
        <f>H2+M2+R2</f>
        <v>11224628.765833333</v>
      </c>
      <c r="X2" s="19">
        <f>I2+N2+S2</f>
        <v>0</v>
      </c>
      <c r="Y2" s="19">
        <f>J2+O2+T2</f>
        <v>0</v>
      </c>
      <c r="Z2" s="19">
        <f>K2+P2+U2</f>
        <v>1098708</v>
      </c>
      <c r="AA2" s="19">
        <f>W2+X2+Y2+Z2</f>
        <v>12323336.765833333</v>
      </c>
      <c r="AB2" s="19">
        <v>3735011</v>
      </c>
      <c r="AC2" s="19">
        <v>0</v>
      </c>
      <c r="AD2" s="19">
        <v>0</v>
      </c>
      <c r="AE2" s="19">
        <v>381386.5</v>
      </c>
      <c r="AF2" s="19">
        <v>0</v>
      </c>
      <c r="AG2" s="19">
        <f>AE2+AF2</f>
        <v>381386.5</v>
      </c>
      <c r="AH2" s="19">
        <f>AB2+AC2+AD2+AG2</f>
        <v>4116397.5</v>
      </c>
      <c r="AI2" s="19">
        <v>3665705.61</v>
      </c>
      <c r="AJ2" s="19">
        <v>0</v>
      </c>
      <c r="AK2" s="19">
        <v>0</v>
      </c>
      <c r="AL2" s="19">
        <v>381386.5</v>
      </c>
      <c r="AM2" s="19">
        <v>0</v>
      </c>
      <c r="AN2" s="19">
        <f>AL2+AM2</f>
        <v>381386.5</v>
      </c>
      <c r="AO2" s="19">
        <f>AI2+AJ2+AK2+AN2</f>
        <v>4047092.11</v>
      </c>
      <c r="AP2" s="19">
        <v>3748067.68</v>
      </c>
      <c r="AQ2" s="19">
        <v>0</v>
      </c>
      <c r="AR2" s="19">
        <v>0</v>
      </c>
      <c r="AS2" s="19">
        <v>381386.5</v>
      </c>
      <c r="AT2" s="19">
        <f>AP2+AQ2+AR2+AS2</f>
        <v>4129454.18</v>
      </c>
      <c r="AU2" s="19">
        <v>3884239.28</v>
      </c>
      <c r="AV2" s="19">
        <v>0</v>
      </c>
      <c r="AW2" s="19">
        <v>0</v>
      </c>
      <c r="AX2" s="19">
        <v>381386.5</v>
      </c>
      <c r="AY2" s="19">
        <f t="shared" ref="AY2:AY33" si="1">AU2+AV2+AW2+AX2</f>
        <v>4265625.7799999993</v>
      </c>
      <c r="AZ2" s="19">
        <f t="shared" ref="AZ2:AZ33" si="2">F2+G2+AA2+AH2+AO2+AT2+AY2</f>
        <v>29011390.335833333</v>
      </c>
      <c r="BA2" s="11"/>
      <c r="BB2" s="20"/>
      <c r="BC2" s="11"/>
      <c r="BD2" s="11"/>
      <c r="BE2" s="11"/>
      <c r="BF2" s="11"/>
      <c r="BG2" s="11"/>
      <c r="BH2" s="20"/>
      <c r="BI2" s="21"/>
      <c r="BJ2" s="21"/>
      <c r="BK2" s="21"/>
      <c r="BL2" s="21"/>
      <c r="BM2" s="21"/>
      <c r="BN2" s="20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</row>
    <row r="3" spans="1:116" ht="30">
      <c r="A3" s="15">
        <v>21</v>
      </c>
      <c r="B3" s="15" t="s">
        <v>272</v>
      </c>
      <c r="C3" s="15" t="s">
        <v>271</v>
      </c>
      <c r="D3" s="22" t="s">
        <v>270</v>
      </c>
      <c r="E3" s="17">
        <v>4284134</v>
      </c>
      <c r="F3" s="18">
        <v>0</v>
      </c>
      <c r="G3" s="18">
        <v>0</v>
      </c>
      <c r="H3" s="18">
        <v>6394286.75</v>
      </c>
      <c r="I3" s="18">
        <v>0</v>
      </c>
      <c r="J3" s="18">
        <v>0</v>
      </c>
      <c r="K3" s="19">
        <v>1015445.82</v>
      </c>
      <c r="L3" s="19">
        <f t="shared" ref="L3:L66" si="3">H3+I3+J3+K3</f>
        <v>7409732.5700000003</v>
      </c>
      <c r="M3" s="19">
        <v>6377080.6600000001</v>
      </c>
      <c r="N3" s="19">
        <v>0</v>
      </c>
      <c r="O3" s="19">
        <v>0</v>
      </c>
      <c r="P3" s="19">
        <v>984197.33333333337</v>
      </c>
      <c r="Q3" s="19">
        <f t="shared" ref="Q3:Q66" si="4">+M3+N3+O3+P3</f>
        <v>7361277.9933333332</v>
      </c>
      <c r="R3" s="19">
        <v>6377080.6600000001</v>
      </c>
      <c r="S3" s="19">
        <v>0</v>
      </c>
      <c r="T3" s="19">
        <v>0</v>
      </c>
      <c r="U3" s="19">
        <v>984197.33</v>
      </c>
      <c r="V3" s="19">
        <f t="shared" si="0"/>
        <v>7361277.9900000002</v>
      </c>
      <c r="W3" s="19">
        <f t="shared" ref="W3:Z66" si="5">H3+M3+R3</f>
        <v>19148448.07</v>
      </c>
      <c r="X3" s="19">
        <f t="shared" si="5"/>
        <v>0</v>
      </c>
      <c r="Y3" s="19">
        <f t="shared" si="5"/>
        <v>0</v>
      </c>
      <c r="Z3" s="19">
        <f t="shared" si="5"/>
        <v>2983840.4833333334</v>
      </c>
      <c r="AA3" s="19">
        <f t="shared" ref="AA3:AA66" si="6">W3+X3+Y3+Z3</f>
        <v>22132288.553333335</v>
      </c>
      <c r="AB3" s="19">
        <v>6377080.6600000001</v>
      </c>
      <c r="AC3" s="19">
        <v>0</v>
      </c>
      <c r="AD3" s="19">
        <v>0</v>
      </c>
      <c r="AE3" s="19">
        <v>984197.34</v>
      </c>
      <c r="AF3" s="19">
        <v>0</v>
      </c>
      <c r="AG3" s="19">
        <f t="shared" ref="AG3:AG66" si="7">AE3+AF3</f>
        <v>984197.34</v>
      </c>
      <c r="AH3" s="19">
        <f t="shared" ref="AH3:AH66" si="8">AB3+AC3+AD3+AG3</f>
        <v>7361278</v>
      </c>
      <c r="AI3" s="19">
        <v>6620367.7000000002</v>
      </c>
      <c r="AJ3" s="19">
        <v>0</v>
      </c>
      <c r="AK3" s="19">
        <v>0</v>
      </c>
      <c r="AL3" s="19">
        <v>801664.33</v>
      </c>
      <c r="AM3" s="19">
        <v>0</v>
      </c>
      <c r="AN3" s="19">
        <f t="shared" ref="AN3:AN66" si="9">AL3+AM3</f>
        <v>801664.33</v>
      </c>
      <c r="AO3" s="19">
        <f t="shared" ref="AO3:AO66" si="10">AI3+AJ3+AK3+AN3</f>
        <v>7422032.0300000003</v>
      </c>
      <c r="AP3" s="19">
        <v>6552704.3300000001</v>
      </c>
      <c r="AQ3" s="19">
        <v>0</v>
      </c>
      <c r="AR3" s="19">
        <v>0</v>
      </c>
      <c r="AS3" s="19">
        <v>824271</v>
      </c>
      <c r="AT3" s="19">
        <f t="shared" ref="AT3:AT66" si="11">AP3+AQ3+AR3+AS3</f>
        <v>7376975.3300000001</v>
      </c>
      <c r="AU3" s="19">
        <v>6620367.7000000002</v>
      </c>
      <c r="AV3" s="19">
        <v>0</v>
      </c>
      <c r="AW3" s="19">
        <v>0</v>
      </c>
      <c r="AX3" s="19">
        <v>854805.8</v>
      </c>
      <c r="AY3" s="19">
        <f t="shared" si="1"/>
        <v>7475173.5</v>
      </c>
      <c r="AZ3" s="19">
        <f t="shared" si="2"/>
        <v>51767747.413333334</v>
      </c>
      <c r="BA3" s="11"/>
      <c r="BB3" s="20"/>
      <c r="BC3" s="11"/>
      <c r="BD3" s="11"/>
      <c r="BE3" s="11"/>
      <c r="BF3" s="11"/>
      <c r="BG3" s="11"/>
      <c r="BH3" s="20"/>
      <c r="BI3" s="21"/>
      <c r="BJ3" s="21"/>
      <c r="BK3" s="21"/>
      <c r="BL3" s="21"/>
      <c r="BM3" s="21"/>
      <c r="BN3" s="20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</row>
    <row r="4" spans="1:116" ht="45">
      <c r="A4" s="15">
        <v>17</v>
      </c>
      <c r="B4" s="15" t="s">
        <v>269</v>
      </c>
      <c r="C4" s="15" t="s">
        <v>268</v>
      </c>
      <c r="D4" s="22" t="s">
        <v>267</v>
      </c>
      <c r="E4" s="17">
        <v>4364632</v>
      </c>
      <c r="F4" s="18">
        <v>1018</v>
      </c>
      <c r="G4" s="18">
        <v>1628</v>
      </c>
      <c r="H4" s="18">
        <v>227576</v>
      </c>
      <c r="I4" s="18">
        <v>0</v>
      </c>
      <c r="J4" s="18">
        <v>0</v>
      </c>
      <c r="K4" s="19">
        <v>9366</v>
      </c>
      <c r="L4" s="19">
        <f t="shared" si="3"/>
        <v>236942</v>
      </c>
      <c r="M4" s="19">
        <v>227576.00468749998</v>
      </c>
      <c r="N4" s="19">
        <v>0</v>
      </c>
      <c r="O4" s="19">
        <v>0</v>
      </c>
      <c r="P4" s="19">
        <v>11585.5</v>
      </c>
      <c r="Q4" s="19">
        <f t="shared" si="4"/>
        <v>239161.50468749998</v>
      </c>
      <c r="R4" s="19">
        <v>227576</v>
      </c>
      <c r="S4" s="19">
        <v>0</v>
      </c>
      <c r="T4" s="19">
        <v>0</v>
      </c>
      <c r="U4" s="19">
        <v>11585.5</v>
      </c>
      <c r="V4" s="19">
        <f t="shared" si="0"/>
        <v>239161.5</v>
      </c>
      <c r="W4" s="19">
        <f t="shared" si="5"/>
        <v>682728.00468749995</v>
      </c>
      <c r="X4" s="19">
        <f t="shared" si="5"/>
        <v>0</v>
      </c>
      <c r="Y4" s="19">
        <f t="shared" si="5"/>
        <v>0</v>
      </c>
      <c r="Z4" s="19">
        <f t="shared" si="5"/>
        <v>32537</v>
      </c>
      <c r="AA4" s="19">
        <f t="shared" si="6"/>
        <v>715265.00468749995</v>
      </c>
      <c r="AB4" s="19">
        <v>227576</v>
      </c>
      <c r="AC4" s="19">
        <v>0</v>
      </c>
      <c r="AD4" s="19">
        <v>0</v>
      </c>
      <c r="AE4" s="19">
        <v>11585.5</v>
      </c>
      <c r="AF4" s="19">
        <v>0</v>
      </c>
      <c r="AG4" s="19">
        <f t="shared" si="7"/>
        <v>11585.5</v>
      </c>
      <c r="AH4" s="19">
        <f t="shared" si="8"/>
        <v>239161.5</v>
      </c>
      <c r="AI4" s="19">
        <f>227576+51074.23</f>
        <v>278650.23</v>
      </c>
      <c r="AJ4" s="19">
        <v>0</v>
      </c>
      <c r="AK4" s="19">
        <v>0</v>
      </c>
      <c r="AL4" s="19">
        <v>11585.5</v>
      </c>
      <c r="AM4" s="19">
        <v>0</v>
      </c>
      <c r="AN4" s="19">
        <f t="shared" si="9"/>
        <v>11585.5</v>
      </c>
      <c r="AO4" s="19">
        <f t="shared" si="10"/>
        <v>290235.73</v>
      </c>
      <c r="AP4" s="19">
        <f>202289.78+76360.45</f>
        <v>278650.23</v>
      </c>
      <c r="AQ4" s="19">
        <v>22681.47</v>
      </c>
      <c r="AR4" s="19">
        <v>0</v>
      </c>
      <c r="AS4" s="19">
        <v>11585.5</v>
      </c>
      <c r="AT4" s="19">
        <f t="shared" si="11"/>
        <v>312917.19999999995</v>
      </c>
      <c r="AU4" s="19">
        <v>202289.78</v>
      </c>
      <c r="AV4" s="19">
        <v>22681.47</v>
      </c>
      <c r="AW4" s="19">
        <v>0</v>
      </c>
      <c r="AX4" s="19">
        <v>11585.5</v>
      </c>
      <c r="AY4" s="19">
        <f t="shared" si="1"/>
        <v>236556.75</v>
      </c>
      <c r="AZ4" s="19">
        <f t="shared" si="2"/>
        <v>1796782.1846874999</v>
      </c>
      <c r="BA4" s="11"/>
      <c r="BB4" s="20"/>
      <c r="BC4" s="11"/>
      <c r="BD4" s="11"/>
      <c r="BE4" s="11"/>
      <c r="BF4" s="11"/>
      <c r="BG4" s="11"/>
      <c r="BH4" s="20"/>
      <c r="BI4" s="21"/>
      <c r="BJ4" s="21"/>
      <c r="BK4" s="21"/>
      <c r="BL4" s="21"/>
      <c r="BM4" s="21"/>
      <c r="BN4" s="20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</row>
    <row r="5" spans="1:116">
      <c r="A5" s="15">
        <v>38</v>
      </c>
      <c r="B5" s="15" t="s">
        <v>266</v>
      </c>
      <c r="C5" s="15" t="s">
        <v>265</v>
      </c>
      <c r="D5" s="23" t="s">
        <v>264</v>
      </c>
      <c r="E5" s="17">
        <v>4505332</v>
      </c>
      <c r="F5" s="18">
        <v>31914</v>
      </c>
      <c r="G5" s="18">
        <v>44386</v>
      </c>
      <c r="H5" s="18">
        <v>13711862.07</v>
      </c>
      <c r="I5" s="18">
        <v>0</v>
      </c>
      <c r="J5" s="18">
        <v>0</v>
      </c>
      <c r="K5" s="19">
        <v>104244</v>
      </c>
      <c r="L5" s="19">
        <f t="shared" si="3"/>
        <v>13816106.07</v>
      </c>
      <c r="M5" s="19">
        <v>13711862.067122137</v>
      </c>
      <c r="N5" s="19">
        <v>0</v>
      </c>
      <c r="O5" s="19">
        <v>0</v>
      </c>
      <c r="P5" s="19">
        <v>140173.5</v>
      </c>
      <c r="Q5" s="19">
        <f t="shared" si="4"/>
        <v>13852035.567122137</v>
      </c>
      <c r="R5" s="19">
        <v>13711862.07</v>
      </c>
      <c r="S5" s="19">
        <v>0</v>
      </c>
      <c r="T5" s="19">
        <v>0</v>
      </c>
      <c r="U5" s="19">
        <v>140173.5</v>
      </c>
      <c r="V5" s="19">
        <f t="shared" si="0"/>
        <v>13852035.57</v>
      </c>
      <c r="W5" s="19">
        <f t="shared" si="5"/>
        <v>41135586.20712214</v>
      </c>
      <c r="X5" s="19">
        <f t="shared" si="5"/>
        <v>0</v>
      </c>
      <c r="Y5" s="19">
        <f t="shared" si="5"/>
        <v>0</v>
      </c>
      <c r="Z5" s="19">
        <f t="shared" si="5"/>
        <v>384591</v>
      </c>
      <c r="AA5" s="19">
        <f t="shared" si="6"/>
        <v>41520177.20712214</v>
      </c>
      <c r="AB5" s="19">
        <f>13711862.07+2419740.36</f>
        <v>16131602.43</v>
      </c>
      <c r="AC5" s="19">
        <v>0</v>
      </c>
      <c r="AD5" s="19">
        <v>0</v>
      </c>
      <c r="AE5" s="19">
        <v>140173.5</v>
      </c>
      <c r="AF5" s="19">
        <v>0</v>
      </c>
      <c r="AG5" s="19">
        <f t="shared" si="7"/>
        <v>140173.5</v>
      </c>
      <c r="AH5" s="19">
        <f t="shared" si="8"/>
        <v>16271775.93</v>
      </c>
      <c r="AI5" s="19">
        <f>13711862.07+2419740.36</f>
        <v>16131602.43</v>
      </c>
      <c r="AJ5" s="19">
        <v>0</v>
      </c>
      <c r="AK5" s="19">
        <v>0</v>
      </c>
      <c r="AL5" s="19">
        <v>140173.5</v>
      </c>
      <c r="AM5" s="19">
        <v>0</v>
      </c>
      <c r="AN5" s="19">
        <f t="shared" si="9"/>
        <v>140173.5</v>
      </c>
      <c r="AO5" s="19">
        <f t="shared" si="10"/>
        <v>16271775.93</v>
      </c>
      <c r="AP5" s="19">
        <f>13711862.07+2419740.36</f>
        <v>16131602.43</v>
      </c>
      <c r="AQ5" s="19">
        <v>0</v>
      </c>
      <c r="AR5" s="19">
        <v>0</v>
      </c>
      <c r="AS5" s="19">
        <v>140173.5</v>
      </c>
      <c r="AT5" s="19">
        <f t="shared" si="11"/>
        <v>16271775.93</v>
      </c>
      <c r="AU5" s="19">
        <v>13711862.07</v>
      </c>
      <c r="AV5" s="19">
        <v>0</v>
      </c>
      <c r="AW5" s="19">
        <v>0</v>
      </c>
      <c r="AX5" s="19">
        <v>140173.5</v>
      </c>
      <c r="AY5" s="19">
        <f t="shared" si="1"/>
        <v>13852035.57</v>
      </c>
      <c r="AZ5" s="19">
        <f t="shared" si="2"/>
        <v>104263840.56712213</v>
      </c>
      <c r="BA5" s="11"/>
      <c r="BB5" s="20"/>
      <c r="BC5" s="11"/>
      <c r="BD5" s="11"/>
      <c r="BE5" s="11"/>
      <c r="BF5" s="11"/>
      <c r="BG5" s="11"/>
      <c r="BH5" s="20"/>
      <c r="BI5" s="21"/>
      <c r="BJ5" s="21"/>
      <c r="BK5" s="21"/>
      <c r="BL5" s="21"/>
      <c r="BM5" s="21"/>
      <c r="BN5" s="20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</row>
    <row r="6" spans="1:116" ht="30">
      <c r="A6" s="15">
        <v>22</v>
      </c>
      <c r="B6" s="15" t="s">
        <v>263</v>
      </c>
      <c r="C6" s="15" t="s">
        <v>262</v>
      </c>
      <c r="D6" s="23" t="s">
        <v>261</v>
      </c>
      <c r="E6" s="17">
        <v>4382469</v>
      </c>
      <c r="F6" s="18">
        <v>24260</v>
      </c>
      <c r="G6" s="18">
        <v>0</v>
      </c>
      <c r="H6" s="18">
        <v>3292379.28</v>
      </c>
      <c r="I6" s="18">
        <v>0</v>
      </c>
      <c r="J6" s="18">
        <v>0</v>
      </c>
      <c r="K6" s="19">
        <v>255581</v>
      </c>
      <c r="L6" s="19">
        <f t="shared" si="3"/>
        <v>3547960.28</v>
      </c>
      <c r="M6" s="19">
        <v>3292379.28</v>
      </c>
      <c r="N6" s="19">
        <v>0</v>
      </c>
      <c r="O6" s="19">
        <v>0</v>
      </c>
      <c r="P6" s="19">
        <v>281187.41666666669</v>
      </c>
      <c r="Q6" s="19">
        <f t="shared" si="4"/>
        <v>3573566.6966666663</v>
      </c>
      <c r="R6" s="19">
        <v>3292379.28</v>
      </c>
      <c r="S6" s="19">
        <v>0</v>
      </c>
      <c r="T6" s="19">
        <v>0</v>
      </c>
      <c r="U6" s="19">
        <v>281187.42</v>
      </c>
      <c r="V6" s="19">
        <f t="shared" si="0"/>
        <v>3573566.6999999997</v>
      </c>
      <c r="W6" s="19">
        <f t="shared" si="5"/>
        <v>9877137.8399999999</v>
      </c>
      <c r="X6" s="19">
        <f t="shared" si="5"/>
        <v>0</v>
      </c>
      <c r="Y6" s="19">
        <f t="shared" si="5"/>
        <v>0</v>
      </c>
      <c r="Z6" s="19">
        <f t="shared" si="5"/>
        <v>817955.83666666667</v>
      </c>
      <c r="AA6" s="19">
        <f t="shared" si="6"/>
        <v>10695093.676666666</v>
      </c>
      <c r="AB6" s="19">
        <v>3292379.28</v>
      </c>
      <c r="AC6" s="19">
        <v>0</v>
      </c>
      <c r="AD6" s="19">
        <v>0</v>
      </c>
      <c r="AE6" s="19">
        <v>281187.42</v>
      </c>
      <c r="AF6" s="19">
        <v>0</v>
      </c>
      <c r="AG6" s="19">
        <f t="shared" si="7"/>
        <v>281187.42</v>
      </c>
      <c r="AH6" s="19">
        <f t="shared" si="8"/>
        <v>3573566.6999999997</v>
      </c>
      <c r="AI6" s="19">
        <v>3292379.28</v>
      </c>
      <c r="AJ6" s="19">
        <v>0</v>
      </c>
      <c r="AK6" s="19">
        <v>0</v>
      </c>
      <c r="AL6" s="19">
        <v>281187.42</v>
      </c>
      <c r="AM6" s="19">
        <v>0</v>
      </c>
      <c r="AN6" s="19">
        <f t="shared" si="9"/>
        <v>281187.42</v>
      </c>
      <c r="AO6" s="19">
        <f t="shared" si="10"/>
        <v>3573566.6999999997</v>
      </c>
      <c r="AP6" s="19">
        <v>3292379.28</v>
      </c>
      <c r="AQ6" s="19">
        <v>0</v>
      </c>
      <c r="AR6" s="19">
        <v>0</v>
      </c>
      <c r="AS6" s="19">
        <v>281187.42</v>
      </c>
      <c r="AT6" s="19">
        <f t="shared" si="11"/>
        <v>3573566.6999999997</v>
      </c>
      <c r="AU6" s="19">
        <v>3292379.28</v>
      </c>
      <c r="AV6" s="19">
        <v>0</v>
      </c>
      <c r="AW6" s="19">
        <v>0</v>
      </c>
      <c r="AX6" s="19">
        <v>281187.42</v>
      </c>
      <c r="AY6" s="19">
        <f t="shared" si="1"/>
        <v>3573566.6999999997</v>
      </c>
      <c r="AZ6" s="19">
        <f t="shared" si="2"/>
        <v>25013620.476666663</v>
      </c>
      <c r="BA6" s="11"/>
      <c r="BB6" s="20"/>
      <c r="BC6" s="11"/>
      <c r="BD6" s="11"/>
      <c r="BE6" s="11"/>
      <c r="BF6" s="11"/>
      <c r="BG6" s="11"/>
      <c r="BH6" s="20"/>
      <c r="BI6" s="21"/>
      <c r="BJ6" s="21"/>
      <c r="BK6" s="21"/>
      <c r="BL6" s="21"/>
      <c r="BM6" s="21"/>
      <c r="BN6" s="20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</row>
    <row r="7" spans="1:116" ht="30">
      <c r="A7" s="15">
        <v>19</v>
      </c>
      <c r="B7" s="15" t="s">
        <v>260</v>
      </c>
      <c r="C7" s="15" t="s">
        <v>259</v>
      </c>
      <c r="D7" s="23" t="s">
        <v>258</v>
      </c>
      <c r="E7" s="17">
        <v>4967072</v>
      </c>
      <c r="F7" s="18">
        <v>0</v>
      </c>
      <c r="G7" s="18">
        <v>371.2</v>
      </c>
      <c r="H7" s="18">
        <v>983699.7</v>
      </c>
      <c r="I7" s="18">
        <v>0</v>
      </c>
      <c r="J7" s="18">
        <v>0</v>
      </c>
      <c r="K7" s="19">
        <v>38341.550000000003</v>
      </c>
      <c r="L7" s="19">
        <f t="shared" si="3"/>
        <v>1022041.25</v>
      </c>
      <c r="M7" s="19">
        <v>1032582.7633333333</v>
      </c>
      <c r="N7" s="19">
        <v>0</v>
      </c>
      <c r="O7" s="19">
        <v>0</v>
      </c>
      <c r="P7" s="19">
        <v>39737.083333333336</v>
      </c>
      <c r="Q7" s="19">
        <f t="shared" si="4"/>
        <v>1072319.8466666667</v>
      </c>
      <c r="R7" s="19">
        <v>1032582.76</v>
      </c>
      <c r="S7" s="19">
        <v>0</v>
      </c>
      <c r="T7" s="19">
        <v>0</v>
      </c>
      <c r="U7" s="19">
        <v>39737.08</v>
      </c>
      <c r="V7" s="19">
        <f t="shared" si="0"/>
        <v>1072319.8400000001</v>
      </c>
      <c r="W7" s="19">
        <f t="shared" si="5"/>
        <v>3048865.2233333336</v>
      </c>
      <c r="X7" s="19">
        <f t="shared" si="5"/>
        <v>0</v>
      </c>
      <c r="Y7" s="19">
        <f t="shared" si="5"/>
        <v>0</v>
      </c>
      <c r="Z7" s="19">
        <f t="shared" si="5"/>
        <v>117815.71333333333</v>
      </c>
      <c r="AA7" s="19">
        <f t="shared" si="6"/>
        <v>3166680.936666667</v>
      </c>
      <c r="AB7" s="19">
        <v>1032582.76</v>
      </c>
      <c r="AC7" s="19">
        <v>0</v>
      </c>
      <c r="AD7" s="19">
        <v>0</v>
      </c>
      <c r="AE7" s="19">
        <v>39737.08</v>
      </c>
      <c r="AF7" s="19">
        <v>0</v>
      </c>
      <c r="AG7" s="19">
        <f t="shared" si="7"/>
        <v>39737.08</v>
      </c>
      <c r="AH7" s="19">
        <f t="shared" si="8"/>
        <v>1072319.8400000001</v>
      </c>
      <c r="AI7" s="19">
        <v>1048053.37</v>
      </c>
      <c r="AJ7" s="19">
        <v>0</v>
      </c>
      <c r="AK7" s="19">
        <v>0</v>
      </c>
      <c r="AL7" s="19">
        <v>37746</v>
      </c>
      <c r="AM7" s="19">
        <v>0</v>
      </c>
      <c r="AN7" s="19">
        <f t="shared" si="9"/>
        <v>37746</v>
      </c>
      <c r="AO7" s="19">
        <f t="shared" si="10"/>
        <v>1085799.3700000001</v>
      </c>
      <c r="AP7" s="19">
        <v>1043175.74</v>
      </c>
      <c r="AQ7" s="19">
        <v>0</v>
      </c>
      <c r="AR7" s="19">
        <v>0</v>
      </c>
      <c r="AS7" s="19">
        <v>39167.75</v>
      </c>
      <c r="AT7" s="19">
        <f t="shared" si="11"/>
        <v>1082343.49</v>
      </c>
      <c r="AU7" s="19">
        <v>1024686.43</v>
      </c>
      <c r="AV7" s="19">
        <v>0</v>
      </c>
      <c r="AW7" s="19">
        <v>0</v>
      </c>
      <c r="AX7" s="19">
        <v>39550.199999999997</v>
      </c>
      <c r="AY7" s="19">
        <f t="shared" si="1"/>
        <v>1064236.6300000001</v>
      </c>
      <c r="AZ7" s="19">
        <f t="shared" si="2"/>
        <v>7471751.4666666677</v>
      </c>
      <c r="BA7" s="11"/>
      <c r="BB7" s="20"/>
      <c r="BC7" s="11"/>
      <c r="BD7" s="11"/>
      <c r="BE7" s="11"/>
      <c r="BF7" s="11"/>
      <c r="BG7" s="11"/>
      <c r="BH7" s="20"/>
      <c r="BI7" s="21"/>
      <c r="BJ7" s="21"/>
      <c r="BK7" s="21"/>
      <c r="BL7" s="21"/>
      <c r="BM7" s="21"/>
      <c r="BN7" s="20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</row>
    <row r="8" spans="1:116">
      <c r="A8" s="15">
        <v>30</v>
      </c>
      <c r="B8" s="15" t="s">
        <v>257</v>
      </c>
      <c r="C8" s="15" t="s">
        <v>256</v>
      </c>
      <c r="D8" s="23" t="s">
        <v>255</v>
      </c>
      <c r="E8" s="17">
        <v>4532388</v>
      </c>
      <c r="F8" s="18">
        <v>0</v>
      </c>
      <c r="G8" s="18">
        <v>0</v>
      </c>
      <c r="H8" s="18">
        <v>1993792.04</v>
      </c>
      <c r="I8" s="18">
        <v>802664.44</v>
      </c>
      <c r="J8" s="18">
        <v>0</v>
      </c>
      <c r="K8" s="19">
        <v>525929</v>
      </c>
      <c r="L8" s="19">
        <f t="shared" si="3"/>
        <v>3322385.48</v>
      </c>
      <c r="M8" s="19">
        <v>1993792.0447094592</v>
      </c>
      <c r="N8" s="19">
        <v>793737</v>
      </c>
      <c r="O8" s="19">
        <v>0</v>
      </c>
      <c r="P8" s="19">
        <v>539286.58333333337</v>
      </c>
      <c r="Q8" s="19">
        <f t="shared" si="4"/>
        <v>3326815.6280427924</v>
      </c>
      <c r="R8" s="19">
        <v>1993792.04</v>
      </c>
      <c r="S8" s="19">
        <v>793737</v>
      </c>
      <c r="T8" s="19">
        <v>0</v>
      </c>
      <c r="U8" s="19">
        <v>539286.57999999996</v>
      </c>
      <c r="V8" s="19">
        <f t="shared" si="0"/>
        <v>3326815.62</v>
      </c>
      <c r="W8" s="19">
        <f t="shared" si="5"/>
        <v>5981376.124709459</v>
      </c>
      <c r="X8" s="19">
        <f t="shared" si="5"/>
        <v>2390138.44</v>
      </c>
      <c r="Y8" s="19">
        <f t="shared" si="5"/>
        <v>0</v>
      </c>
      <c r="Z8" s="19">
        <f t="shared" si="5"/>
        <v>1604502.1633333336</v>
      </c>
      <c r="AA8" s="19">
        <f t="shared" si="6"/>
        <v>9976016.7280427925</v>
      </c>
      <c r="AB8" s="19">
        <v>1993792.05</v>
      </c>
      <c r="AC8" s="19">
        <v>793737</v>
      </c>
      <c r="AD8" s="19">
        <v>0</v>
      </c>
      <c r="AE8" s="19">
        <v>539286.58000000007</v>
      </c>
      <c r="AF8" s="19">
        <v>0</v>
      </c>
      <c r="AG8" s="19">
        <f t="shared" si="7"/>
        <v>539286.58000000007</v>
      </c>
      <c r="AH8" s="19">
        <f t="shared" si="8"/>
        <v>3326815.63</v>
      </c>
      <c r="AI8" s="19">
        <v>1972552.38</v>
      </c>
      <c r="AJ8" s="19">
        <v>817733.7</v>
      </c>
      <c r="AK8" s="19">
        <v>0</v>
      </c>
      <c r="AL8" s="19">
        <v>400803.33</v>
      </c>
      <c r="AM8" s="19">
        <v>0</v>
      </c>
      <c r="AN8" s="19">
        <f t="shared" si="9"/>
        <v>400803.33</v>
      </c>
      <c r="AO8" s="19">
        <f t="shared" si="10"/>
        <v>3191089.41</v>
      </c>
      <c r="AP8" s="19">
        <v>1912321.03</v>
      </c>
      <c r="AQ8" s="19">
        <v>797428.8</v>
      </c>
      <c r="AR8" s="19">
        <v>0</v>
      </c>
      <c r="AS8" s="19">
        <v>388367</v>
      </c>
      <c r="AT8" s="19">
        <f t="shared" si="11"/>
        <v>3098116.83</v>
      </c>
      <c r="AU8" s="19">
        <v>1921171.38</v>
      </c>
      <c r="AV8" s="19">
        <v>815149.44</v>
      </c>
      <c r="AW8" s="19">
        <v>0</v>
      </c>
      <c r="AX8" s="19">
        <v>379520.2</v>
      </c>
      <c r="AY8" s="19">
        <f t="shared" si="1"/>
        <v>3115841.02</v>
      </c>
      <c r="AZ8" s="19">
        <f t="shared" si="2"/>
        <v>22707879.618042793</v>
      </c>
      <c r="BA8" s="11"/>
      <c r="BB8" s="20"/>
      <c r="BC8" s="11"/>
      <c r="BD8" s="11"/>
      <c r="BE8" s="11"/>
      <c r="BF8" s="11"/>
      <c r="BG8" s="11"/>
      <c r="BH8" s="20"/>
      <c r="BI8" s="21"/>
      <c r="BJ8" s="21"/>
      <c r="BK8" s="21"/>
      <c r="BL8" s="21"/>
      <c r="BM8" s="21"/>
      <c r="BN8" s="20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</row>
    <row r="9" spans="1:116" ht="30">
      <c r="A9" s="15">
        <v>36</v>
      </c>
      <c r="B9" s="15" t="s">
        <v>254</v>
      </c>
      <c r="C9" s="15" t="s">
        <v>253</v>
      </c>
      <c r="D9" s="23" t="s">
        <v>252</v>
      </c>
      <c r="E9" s="17">
        <v>4505421</v>
      </c>
      <c r="F9" s="18">
        <v>31982.89</v>
      </c>
      <c r="G9" s="18">
        <v>0</v>
      </c>
      <c r="H9" s="18">
        <v>1111400.6599999999</v>
      </c>
      <c r="I9" s="18">
        <v>0</v>
      </c>
      <c r="J9" s="18">
        <v>0</v>
      </c>
      <c r="K9" s="19">
        <v>264014</v>
      </c>
      <c r="L9" s="19">
        <f t="shared" si="3"/>
        <v>1375414.66</v>
      </c>
      <c r="M9" s="19">
        <v>1087341.6616666666</v>
      </c>
      <c r="N9" s="19">
        <v>0</v>
      </c>
      <c r="O9" s="19">
        <v>0</v>
      </c>
      <c r="P9" s="19">
        <v>256604.83333333334</v>
      </c>
      <c r="Q9" s="19">
        <f t="shared" si="4"/>
        <v>1343946.4949999999</v>
      </c>
      <c r="R9" s="19">
        <v>1087341.6599999999</v>
      </c>
      <c r="S9" s="19">
        <v>0</v>
      </c>
      <c r="T9" s="19">
        <v>0</v>
      </c>
      <c r="U9" s="19">
        <v>256604.83</v>
      </c>
      <c r="V9" s="19">
        <f t="shared" si="0"/>
        <v>1343946.49</v>
      </c>
      <c r="W9" s="19">
        <f t="shared" si="5"/>
        <v>3286083.9816666665</v>
      </c>
      <c r="X9" s="19">
        <f t="shared" si="5"/>
        <v>0</v>
      </c>
      <c r="Y9" s="19">
        <f t="shared" si="5"/>
        <v>0</v>
      </c>
      <c r="Z9" s="19">
        <f t="shared" si="5"/>
        <v>777223.66333333333</v>
      </c>
      <c r="AA9" s="19">
        <f t="shared" si="6"/>
        <v>4063307.6449999996</v>
      </c>
      <c r="AB9" s="19">
        <v>1087341.6599999999</v>
      </c>
      <c r="AC9" s="19">
        <v>0</v>
      </c>
      <c r="AD9" s="19">
        <v>0</v>
      </c>
      <c r="AE9" s="19">
        <v>256604.84</v>
      </c>
      <c r="AF9" s="19">
        <v>0</v>
      </c>
      <c r="AG9" s="19">
        <f t="shared" si="7"/>
        <v>256604.84</v>
      </c>
      <c r="AH9" s="19">
        <f t="shared" si="8"/>
        <v>1343946.5</v>
      </c>
      <c r="AI9" s="19">
        <v>1113538.6499999999</v>
      </c>
      <c r="AJ9" s="19">
        <v>0</v>
      </c>
      <c r="AK9" s="19">
        <v>0</v>
      </c>
      <c r="AL9" s="19">
        <v>254144</v>
      </c>
      <c r="AM9" s="19">
        <v>0</v>
      </c>
      <c r="AN9" s="19">
        <f t="shared" si="9"/>
        <v>254144</v>
      </c>
      <c r="AO9" s="19">
        <f t="shared" si="10"/>
        <v>1367682.65</v>
      </c>
      <c r="AP9" s="19">
        <v>1113538.6499999999</v>
      </c>
      <c r="AQ9" s="19">
        <v>0</v>
      </c>
      <c r="AR9" s="19">
        <v>0</v>
      </c>
      <c r="AS9" s="19">
        <v>256604.83</v>
      </c>
      <c r="AT9" s="19">
        <f t="shared" si="11"/>
        <v>1370143.48</v>
      </c>
      <c r="AU9" s="19">
        <v>1113538.6499999999</v>
      </c>
      <c r="AV9" s="19">
        <v>0</v>
      </c>
      <c r="AW9" s="19">
        <v>0</v>
      </c>
      <c r="AX9" s="19">
        <v>256604.83</v>
      </c>
      <c r="AY9" s="19">
        <f t="shared" si="1"/>
        <v>1370143.48</v>
      </c>
      <c r="AZ9" s="19">
        <f t="shared" si="2"/>
        <v>9547206.6450000014</v>
      </c>
      <c r="BA9" s="11"/>
      <c r="BB9" s="20"/>
      <c r="BC9" s="11"/>
      <c r="BD9" s="11"/>
      <c r="BE9" s="11"/>
      <c r="BF9" s="11"/>
      <c r="BG9" s="11"/>
      <c r="BH9" s="20"/>
      <c r="BI9" s="21"/>
      <c r="BJ9" s="21"/>
      <c r="BK9" s="21"/>
      <c r="BL9" s="21"/>
      <c r="BM9" s="21"/>
      <c r="BN9" s="20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</row>
    <row r="10" spans="1:116" ht="30">
      <c r="A10" s="15">
        <v>10</v>
      </c>
      <c r="B10" s="15" t="s">
        <v>251</v>
      </c>
      <c r="C10" s="15" t="s">
        <v>250</v>
      </c>
      <c r="D10" s="23" t="s">
        <v>249</v>
      </c>
      <c r="E10" s="17">
        <v>4283333</v>
      </c>
      <c r="F10" s="18">
        <v>71466</v>
      </c>
      <c r="G10" s="18">
        <v>11287</v>
      </c>
      <c r="H10" s="18">
        <v>0</v>
      </c>
      <c r="I10" s="18">
        <v>3066233.63</v>
      </c>
      <c r="J10" s="18">
        <v>0</v>
      </c>
      <c r="K10" s="19">
        <v>87842</v>
      </c>
      <c r="L10" s="19">
        <f t="shared" si="3"/>
        <v>3154075.63</v>
      </c>
      <c r="M10" s="19">
        <v>0</v>
      </c>
      <c r="N10" s="19">
        <v>3066233.625</v>
      </c>
      <c r="O10" s="19">
        <v>0</v>
      </c>
      <c r="P10" s="19">
        <v>128194.41666666667</v>
      </c>
      <c r="Q10" s="19">
        <f t="shared" si="4"/>
        <v>3194428.0416666665</v>
      </c>
      <c r="R10" s="19">
        <v>0</v>
      </c>
      <c r="S10" s="19">
        <v>3066233.63</v>
      </c>
      <c r="T10" s="19">
        <v>0</v>
      </c>
      <c r="U10" s="19">
        <v>128194.42</v>
      </c>
      <c r="V10" s="19">
        <f t="shared" si="0"/>
        <v>3194428.05</v>
      </c>
      <c r="W10" s="19">
        <f t="shared" si="5"/>
        <v>0</v>
      </c>
      <c r="X10" s="19">
        <f t="shared" si="5"/>
        <v>9198700.8849999998</v>
      </c>
      <c r="Y10" s="19">
        <f t="shared" si="5"/>
        <v>0</v>
      </c>
      <c r="Z10" s="19">
        <f t="shared" si="5"/>
        <v>344230.83666666667</v>
      </c>
      <c r="AA10" s="19">
        <f t="shared" si="6"/>
        <v>9542931.7216666657</v>
      </c>
      <c r="AB10" s="19">
        <v>0</v>
      </c>
      <c r="AC10" s="19">
        <v>3066233.63</v>
      </c>
      <c r="AD10" s="19">
        <v>0</v>
      </c>
      <c r="AE10" s="19">
        <v>128194.41</v>
      </c>
      <c r="AF10" s="19">
        <v>0</v>
      </c>
      <c r="AG10" s="19">
        <f t="shared" si="7"/>
        <v>128194.41</v>
      </c>
      <c r="AH10" s="19">
        <f t="shared" si="8"/>
        <v>3194428.04</v>
      </c>
      <c r="AI10" s="19">
        <v>0</v>
      </c>
      <c r="AJ10" s="19">
        <f>2767685.65+298547.98</f>
        <v>3066233.63</v>
      </c>
      <c r="AK10" s="19">
        <v>0</v>
      </c>
      <c r="AL10" s="19">
        <v>205111.07</v>
      </c>
      <c r="AM10" s="19">
        <v>0</v>
      </c>
      <c r="AN10" s="19">
        <f t="shared" si="9"/>
        <v>205111.07</v>
      </c>
      <c r="AO10" s="19">
        <f t="shared" si="10"/>
        <v>3271344.6999999997</v>
      </c>
      <c r="AP10" s="19">
        <v>0</v>
      </c>
      <c r="AQ10" s="19">
        <f>3000235.21+65998.42</f>
        <v>3066233.63</v>
      </c>
      <c r="AR10" s="19">
        <v>0</v>
      </c>
      <c r="AS10" s="19">
        <v>205111.07</v>
      </c>
      <c r="AT10" s="19">
        <f t="shared" si="11"/>
        <v>3271344.6999999997</v>
      </c>
      <c r="AU10" s="19">
        <v>0</v>
      </c>
      <c r="AV10" s="19">
        <v>3066233.63</v>
      </c>
      <c r="AW10" s="19">
        <v>0</v>
      </c>
      <c r="AX10" s="19">
        <v>205111.07</v>
      </c>
      <c r="AY10" s="19">
        <f t="shared" si="1"/>
        <v>3271344.6999999997</v>
      </c>
      <c r="AZ10" s="19">
        <f t="shared" si="2"/>
        <v>22634146.861666664</v>
      </c>
      <c r="BA10" s="11"/>
      <c r="BB10" s="20"/>
      <c r="BC10" s="11"/>
      <c r="BD10" s="11"/>
      <c r="BE10" s="11"/>
      <c r="BF10" s="11"/>
      <c r="BG10" s="11"/>
      <c r="BH10" s="20"/>
      <c r="BI10" s="21"/>
      <c r="BJ10" s="21"/>
      <c r="BK10" s="21"/>
      <c r="BL10" s="21"/>
      <c r="BM10" s="21"/>
      <c r="BN10" s="20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</row>
    <row r="11" spans="1:116" ht="30">
      <c r="A11" s="15">
        <v>27</v>
      </c>
      <c r="B11" s="15" t="s">
        <v>248</v>
      </c>
      <c r="C11" s="15" t="s">
        <v>247</v>
      </c>
      <c r="D11" s="23" t="s">
        <v>246</v>
      </c>
      <c r="E11" s="17">
        <v>4505367</v>
      </c>
      <c r="F11" s="18">
        <v>94317.67</v>
      </c>
      <c r="G11" s="18">
        <v>0</v>
      </c>
      <c r="H11" s="18">
        <v>3421356.67</v>
      </c>
      <c r="I11" s="18">
        <v>0</v>
      </c>
      <c r="J11" s="18">
        <v>0</v>
      </c>
      <c r="K11" s="19">
        <v>694467</v>
      </c>
      <c r="L11" s="19">
        <f t="shared" si="3"/>
        <v>4115823.67</v>
      </c>
      <c r="M11" s="19">
        <v>3362571.1999999997</v>
      </c>
      <c r="N11" s="19">
        <v>0</v>
      </c>
      <c r="O11" s="19">
        <v>0</v>
      </c>
      <c r="P11" s="19">
        <v>688777.5</v>
      </c>
      <c r="Q11" s="19">
        <f t="shared" si="4"/>
        <v>4051348.6999999997</v>
      </c>
      <c r="R11" s="19">
        <v>3362571.2</v>
      </c>
      <c r="S11" s="19">
        <v>0</v>
      </c>
      <c r="T11" s="19">
        <v>0</v>
      </c>
      <c r="U11" s="19">
        <v>688777.5</v>
      </c>
      <c r="V11" s="19">
        <f t="shared" si="0"/>
        <v>4051348.7</v>
      </c>
      <c r="W11" s="19">
        <f t="shared" si="5"/>
        <v>10146499.07</v>
      </c>
      <c r="X11" s="19">
        <f t="shared" si="5"/>
        <v>0</v>
      </c>
      <c r="Y11" s="19">
        <f t="shared" si="5"/>
        <v>0</v>
      </c>
      <c r="Z11" s="19">
        <f t="shared" si="5"/>
        <v>2072022</v>
      </c>
      <c r="AA11" s="19">
        <f t="shared" si="6"/>
        <v>12218521.07</v>
      </c>
      <c r="AB11" s="19">
        <v>3362571.2</v>
      </c>
      <c r="AC11" s="19">
        <v>0</v>
      </c>
      <c r="AD11" s="19">
        <v>0</v>
      </c>
      <c r="AE11" s="19">
        <v>688777.5</v>
      </c>
      <c r="AF11" s="19">
        <v>0</v>
      </c>
      <c r="AG11" s="19">
        <f t="shared" si="7"/>
        <v>688777.5</v>
      </c>
      <c r="AH11" s="19">
        <f t="shared" si="8"/>
        <v>4051348.7</v>
      </c>
      <c r="AI11" s="19">
        <v>3561098.4</v>
      </c>
      <c r="AJ11" s="19">
        <v>0</v>
      </c>
      <c r="AK11" s="19">
        <v>0</v>
      </c>
      <c r="AL11" s="19">
        <v>688777.5</v>
      </c>
      <c r="AM11" s="19">
        <v>0</v>
      </c>
      <c r="AN11" s="19">
        <f t="shared" si="9"/>
        <v>688777.5</v>
      </c>
      <c r="AO11" s="19">
        <f t="shared" si="10"/>
        <v>4249875.9000000004</v>
      </c>
      <c r="AP11" s="19">
        <v>3522414.2</v>
      </c>
      <c r="AQ11" s="19">
        <v>0</v>
      </c>
      <c r="AR11" s="19">
        <v>0</v>
      </c>
      <c r="AS11" s="19">
        <v>688777.5</v>
      </c>
      <c r="AT11" s="19">
        <f t="shared" si="11"/>
        <v>4211191.7</v>
      </c>
      <c r="AU11" s="19">
        <v>3613457.12</v>
      </c>
      <c r="AV11" s="19">
        <v>0</v>
      </c>
      <c r="AW11" s="19">
        <v>0</v>
      </c>
      <c r="AX11" s="19">
        <v>688777.5</v>
      </c>
      <c r="AY11" s="19">
        <f t="shared" si="1"/>
        <v>4302234.62</v>
      </c>
      <c r="AZ11" s="19">
        <f t="shared" si="2"/>
        <v>29127489.660000004</v>
      </c>
      <c r="BA11" s="11"/>
      <c r="BB11" s="20"/>
      <c r="BC11" s="11"/>
      <c r="BD11" s="11"/>
      <c r="BE11" s="11"/>
      <c r="BF11" s="11"/>
      <c r="BG11" s="11"/>
      <c r="BH11" s="20"/>
      <c r="BI11" s="21"/>
      <c r="BJ11" s="21"/>
      <c r="BK11" s="21"/>
      <c r="BL11" s="21"/>
      <c r="BM11" s="21"/>
      <c r="BN11" s="20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</row>
    <row r="12" spans="1:116" ht="30">
      <c r="A12" s="15">
        <v>8</v>
      </c>
      <c r="B12" s="15" t="s">
        <v>245</v>
      </c>
      <c r="C12" s="15" t="s">
        <v>244</v>
      </c>
      <c r="D12" s="23" t="s">
        <v>243</v>
      </c>
      <c r="E12" s="17">
        <v>4203490</v>
      </c>
      <c r="F12" s="18">
        <v>350</v>
      </c>
      <c r="G12" s="18">
        <v>0</v>
      </c>
      <c r="H12" s="18">
        <v>4209447.1900000004</v>
      </c>
      <c r="I12" s="18">
        <v>356325.82</v>
      </c>
      <c r="J12" s="18">
        <v>0</v>
      </c>
      <c r="K12" s="19">
        <v>198764</v>
      </c>
      <c r="L12" s="19">
        <f t="shared" si="3"/>
        <v>4764537.0100000007</v>
      </c>
      <c r="M12" s="19">
        <v>4171269.3808333334</v>
      </c>
      <c r="N12" s="19">
        <v>413241.63300000009</v>
      </c>
      <c r="O12" s="19">
        <v>0</v>
      </c>
      <c r="P12" s="19">
        <v>210383.16666666666</v>
      </c>
      <c r="Q12" s="19">
        <f t="shared" si="4"/>
        <v>4794894.1805000007</v>
      </c>
      <c r="R12" s="19">
        <v>4171269.38</v>
      </c>
      <c r="S12" s="19">
        <v>413241.63</v>
      </c>
      <c r="T12" s="19">
        <v>0</v>
      </c>
      <c r="U12" s="19">
        <v>210383.17</v>
      </c>
      <c r="V12" s="19">
        <f t="shared" si="0"/>
        <v>4794894.18</v>
      </c>
      <c r="W12" s="19">
        <f t="shared" si="5"/>
        <v>12551985.950833334</v>
      </c>
      <c r="X12" s="19">
        <f t="shared" si="5"/>
        <v>1182809.0830000001</v>
      </c>
      <c r="Y12" s="19">
        <f t="shared" si="5"/>
        <v>0</v>
      </c>
      <c r="Z12" s="19">
        <f t="shared" si="5"/>
        <v>619530.33666666667</v>
      </c>
      <c r="AA12" s="19">
        <f t="shared" si="6"/>
        <v>14354325.3705</v>
      </c>
      <c r="AB12" s="19">
        <v>4171269.38</v>
      </c>
      <c r="AC12" s="19">
        <v>413241.63</v>
      </c>
      <c r="AD12" s="19">
        <v>0</v>
      </c>
      <c r="AE12" s="19">
        <v>210383.17</v>
      </c>
      <c r="AF12" s="19">
        <v>0</v>
      </c>
      <c r="AG12" s="19">
        <f t="shared" si="7"/>
        <v>210383.17</v>
      </c>
      <c r="AH12" s="19">
        <f t="shared" si="8"/>
        <v>4794894.18</v>
      </c>
      <c r="AI12" s="19">
        <v>4123051.98</v>
      </c>
      <c r="AJ12" s="19">
        <v>309372.84000000003</v>
      </c>
      <c r="AK12" s="19">
        <v>0</v>
      </c>
      <c r="AL12" s="19">
        <v>191502.33</v>
      </c>
      <c r="AM12" s="19">
        <v>0</v>
      </c>
      <c r="AN12" s="19">
        <f t="shared" si="9"/>
        <v>191502.33</v>
      </c>
      <c r="AO12" s="19">
        <f t="shared" si="10"/>
        <v>4623927.1500000004</v>
      </c>
      <c r="AP12" s="19">
        <v>4047687.57</v>
      </c>
      <c r="AQ12" s="19">
        <v>407297.84</v>
      </c>
      <c r="AR12" s="19">
        <v>0</v>
      </c>
      <c r="AS12" s="19">
        <v>188116.25</v>
      </c>
      <c r="AT12" s="19">
        <f t="shared" si="11"/>
        <v>4643101.66</v>
      </c>
      <c r="AU12" s="19">
        <v>4076584.05</v>
      </c>
      <c r="AV12" s="19">
        <v>411118.85</v>
      </c>
      <c r="AW12" s="19">
        <v>0</v>
      </c>
      <c r="AX12" s="19">
        <v>190137.4</v>
      </c>
      <c r="AY12" s="19">
        <f t="shared" si="1"/>
        <v>4677840.3</v>
      </c>
      <c r="AZ12" s="19">
        <f t="shared" si="2"/>
        <v>33094438.660499997</v>
      </c>
      <c r="BA12" s="11"/>
      <c r="BB12" s="20"/>
      <c r="BC12" s="11"/>
      <c r="BD12" s="11"/>
      <c r="BE12" s="11"/>
      <c r="BF12" s="11"/>
      <c r="BG12" s="11"/>
      <c r="BH12" s="20"/>
      <c r="BI12" s="21"/>
      <c r="BJ12" s="21"/>
      <c r="BK12" s="21"/>
      <c r="BL12" s="21"/>
      <c r="BM12" s="21"/>
      <c r="BN12" s="20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</row>
    <row r="13" spans="1:116" ht="30">
      <c r="A13" s="15">
        <v>9</v>
      </c>
      <c r="B13" s="15" t="s">
        <v>242</v>
      </c>
      <c r="C13" s="15" t="s">
        <v>241</v>
      </c>
      <c r="D13" s="23" t="s">
        <v>240</v>
      </c>
      <c r="E13" s="17">
        <v>4203881</v>
      </c>
      <c r="F13" s="18">
        <v>99464</v>
      </c>
      <c r="G13" s="18">
        <v>0</v>
      </c>
      <c r="H13" s="18">
        <v>5273409.17</v>
      </c>
      <c r="I13" s="18">
        <v>303525.2</v>
      </c>
      <c r="J13" s="18">
        <v>0</v>
      </c>
      <c r="K13" s="19">
        <v>411263</v>
      </c>
      <c r="L13" s="19">
        <f t="shared" si="3"/>
        <v>5988197.3700000001</v>
      </c>
      <c r="M13" s="19">
        <v>5335368.6408333331</v>
      </c>
      <c r="N13" s="19">
        <v>303525.20095833333</v>
      </c>
      <c r="O13" s="19">
        <v>0</v>
      </c>
      <c r="P13" s="19">
        <v>474479.5</v>
      </c>
      <c r="Q13" s="19">
        <f t="shared" si="4"/>
        <v>6113373.3417916661</v>
      </c>
      <c r="R13" s="19">
        <v>5335368.6399999997</v>
      </c>
      <c r="S13" s="19">
        <v>303525.2</v>
      </c>
      <c r="T13" s="19">
        <v>0</v>
      </c>
      <c r="U13" s="19">
        <f>474479.5+474479.5</f>
        <v>948959</v>
      </c>
      <c r="V13" s="19">
        <f t="shared" si="0"/>
        <v>6587852.8399999999</v>
      </c>
      <c r="W13" s="19">
        <f t="shared" si="5"/>
        <v>15944146.450833332</v>
      </c>
      <c r="X13" s="19">
        <f t="shared" si="5"/>
        <v>910575.60095833335</v>
      </c>
      <c r="Y13" s="19">
        <f t="shared" si="5"/>
        <v>0</v>
      </c>
      <c r="Z13" s="19">
        <f t="shared" si="5"/>
        <v>1834701.5</v>
      </c>
      <c r="AA13" s="19">
        <f t="shared" si="6"/>
        <v>18689423.551791664</v>
      </c>
      <c r="AB13" s="19">
        <f>5335368.64+708442.32</f>
        <v>6043810.96</v>
      </c>
      <c r="AC13" s="19">
        <v>303525.2</v>
      </c>
      <c r="AD13" s="19">
        <v>0</v>
      </c>
      <c r="AE13" s="19">
        <v>948959</v>
      </c>
      <c r="AF13" s="19">
        <v>0</v>
      </c>
      <c r="AG13" s="19">
        <f t="shared" si="7"/>
        <v>948959</v>
      </c>
      <c r="AH13" s="19">
        <f t="shared" si="8"/>
        <v>7296295.1600000001</v>
      </c>
      <c r="AI13" s="19">
        <f>5467719.61+576091.35</f>
        <v>6043810.96</v>
      </c>
      <c r="AJ13" s="19">
        <v>303525.2</v>
      </c>
      <c r="AK13" s="19">
        <v>0</v>
      </c>
      <c r="AL13" s="19">
        <v>948959</v>
      </c>
      <c r="AM13" s="19">
        <v>0</v>
      </c>
      <c r="AN13" s="19">
        <f t="shared" si="9"/>
        <v>948959</v>
      </c>
      <c r="AO13" s="19">
        <f t="shared" si="10"/>
        <v>7296295.1600000001</v>
      </c>
      <c r="AP13" s="19">
        <v>5571355.6699999999</v>
      </c>
      <c r="AQ13" s="19">
        <v>303525.2</v>
      </c>
      <c r="AR13" s="19">
        <v>0</v>
      </c>
      <c r="AS13" s="19">
        <v>948959</v>
      </c>
      <c r="AT13" s="19">
        <f t="shared" si="11"/>
        <v>6823839.8700000001</v>
      </c>
      <c r="AU13" s="19">
        <v>5568756.9199999999</v>
      </c>
      <c r="AV13" s="19">
        <v>303525.2</v>
      </c>
      <c r="AW13" s="19">
        <v>0</v>
      </c>
      <c r="AX13" s="19">
        <v>948959</v>
      </c>
      <c r="AY13" s="19">
        <f t="shared" si="1"/>
        <v>6821241.1200000001</v>
      </c>
      <c r="AZ13" s="19">
        <f t="shared" si="2"/>
        <v>47026558.861791663</v>
      </c>
      <c r="BA13" s="11"/>
      <c r="BB13" s="20"/>
      <c r="BC13" s="11"/>
      <c r="BD13" s="11"/>
      <c r="BE13" s="11"/>
      <c r="BF13" s="11"/>
      <c r="BG13" s="11"/>
      <c r="BH13" s="20"/>
      <c r="BI13" s="21"/>
      <c r="BJ13" s="21"/>
      <c r="BK13" s="21"/>
      <c r="BL13" s="21"/>
      <c r="BM13" s="21"/>
      <c r="BN13" s="20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</row>
    <row r="14" spans="1:116">
      <c r="A14" s="15">
        <v>28</v>
      </c>
      <c r="B14" s="15" t="s">
        <v>239</v>
      </c>
      <c r="C14" s="15" t="s">
        <v>238</v>
      </c>
      <c r="D14" s="23" t="s">
        <v>237</v>
      </c>
      <c r="E14" s="17">
        <v>4283759</v>
      </c>
      <c r="F14" s="18">
        <v>0</v>
      </c>
      <c r="G14" s="18">
        <v>0</v>
      </c>
      <c r="H14" s="18">
        <v>2331342.71</v>
      </c>
      <c r="I14" s="18">
        <v>18891.71</v>
      </c>
      <c r="J14" s="18">
        <v>0</v>
      </c>
      <c r="K14" s="19">
        <v>532145.27</v>
      </c>
      <c r="L14" s="19">
        <f t="shared" si="3"/>
        <v>2882379.69</v>
      </c>
      <c r="M14" s="19">
        <v>2295650.375</v>
      </c>
      <c r="N14" s="19">
        <v>18928.820833333335</v>
      </c>
      <c r="O14" s="19">
        <v>0</v>
      </c>
      <c r="P14" s="19">
        <v>528628.41666666663</v>
      </c>
      <c r="Q14" s="19">
        <f t="shared" si="4"/>
        <v>2843207.6124999998</v>
      </c>
      <c r="R14" s="19">
        <v>2295650.38</v>
      </c>
      <c r="S14" s="19">
        <v>18928.82</v>
      </c>
      <c r="T14" s="19">
        <v>0</v>
      </c>
      <c r="U14" s="19">
        <v>528628.42000000004</v>
      </c>
      <c r="V14" s="19">
        <f t="shared" si="0"/>
        <v>2843207.6199999996</v>
      </c>
      <c r="W14" s="19">
        <f t="shared" si="5"/>
        <v>6922643.4649999999</v>
      </c>
      <c r="X14" s="19">
        <f t="shared" si="5"/>
        <v>56749.350833333338</v>
      </c>
      <c r="Y14" s="19">
        <f t="shared" si="5"/>
        <v>0</v>
      </c>
      <c r="Z14" s="19">
        <f t="shared" si="5"/>
        <v>1589402.1066666665</v>
      </c>
      <c r="AA14" s="19">
        <f t="shared" si="6"/>
        <v>8568794.9224999994</v>
      </c>
      <c r="AB14" s="19">
        <v>2295650.37</v>
      </c>
      <c r="AC14" s="19">
        <v>18928.82</v>
      </c>
      <c r="AD14" s="19">
        <v>0</v>
      </c>
      <c r="AE14" s="19">
        <v>528628.41</v>
      </c>
      <c r="AF14" s="19">
        <v>0</v>
      </c>
      <c r="AG14" s="19">
        <f t="shared" si="7"/>
        <v>528628.41</v>
      </c>
      <c r="AH14" s="19">
        <f t="shared" si="8"/>
        <v>2843207.6</v>
      </c>
      <c r="AI14" s="19">
        <v>2108942.61</v>
      </c>
      <c r="AJ14" s="19">
        <v>24794.25</v>
      </c>
      <c r="AK14" s="19">
        <v>0</v>
      </c>
      <c r="AL14" s="19">
        <v>517097</v>
      </c>
      <c r="AM14" s="19">
        <v>0</v>
      </c>
      <c r="AN14" s="19">
        <f t="shared" si="9"/>
        <v>517097</v>
      </c>
      <c r="AO14" s="19">
        <f t="shared" si="10"/>
        <v>2650833.86</v>
      </c>
      <c r="AP14" s="19">
        <v>2186674.15</v>
      </c>
      <c r="AQ14" s="19">
        <v>23851.530000000002</v>
      </c>
      <c r="AR14" s="19">
        <v>0</v>
      </c>
      <c r="AS14" s="19">
        <v>516645.25</v>
      </c>
      <c r="AT14" s="19">
        <f t="shared" si="11"/>
        <v>2727170.9299999997</v>
      </c>
      <c r="AU14" s="19">
        <v>2226030.1</v>
      </c>
      <c r="AV14" s="19">
        <v>26491.98</v>
      </c>
      <c r="AW14" s="19">
        <v>0</v>
      </c>
      <c r="AX14" s="19">
        <v>528628.42000000004</v>
      </c>
      <c r="AY14" s="19">
        <f t="shared" si="1"/>
        <v>2781150.5</v>
      </c>
      <c r="AZ14" s="19">
        <f t="shared" si="2"/>
        <v>19571157.8125</v>
      </c>
      <c r="BA14" s="11"/>
      <c r="BB14" s="20"/>
      <c r="BC14" s="11"/>
      <c r="BD14" s="11"/>
      <c r="BE14" s="11"/>
      <c r="BF14" s="11"/>
      <c r="BG14" s="11"/>
      <c r="BH14" s="20"/>
      <c r="BI14" s="21"/>
      <c r="BJ14" s="21"/>
      <c r="BK14" s="21"/>
      <c r="BL14" s="21"/>
      <c r="BM14" s="21"/>
      <c r="BN14" s="20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</row>
    <row r="15" spans="1:116">
      <c r="A15" s="15">
        <v>29</v>
      </c>
      <c r="B15" s="15" t="s">
        <v>236</v>
      </c>
      <c r="C15" s="15" t="s">
        <v>235</v>
      </c>
      <c r="D15" s="23" t="s">
        <v>234</v>
      </c>
      <c r="E15" s="17">
        <v>4203938</v>
      </c>
      <c r="F15" s="18">
        <v>77804</v>
      </c>
      <c r="G15" s="18">
        <v>0</v>
      </c>
      <c r="H15" s="18">
        <v>1206675.8999999999</v>
      </c>
      <c r="I15" s="18">
        <v>192916.21</v>
      </c>
      <c r="J15" s="18">
        <v>0</v>
      </c>
      <c r="K15" s="19">
        <v>501392</v>
      </c>
      <c r="L15" s="19">
        <f t="shared" si="3"/>
        <v>1900984.1099999999</v>
      </c>
      <c r="M15" s="19">
        <v>1188000.7233333334</v>
      </c>
      <c r="N15" s="19">
        <v>195982.22333333336</v>
      </c>
      <c r="O15" s="19">
        <v>0</v>
      </c>
      <c r="P15" s="19">
        <v>492954.5</v>
      </c>
      <c r="Q15" s="19">
        <f t="shared" si="4"/>
        <v>1876937.4466666668</v>
      </c>
      <c r="R15" s="19">
        <v>1188000.72</v>
      </c>
      <c r="S15" s="19">
        <v>195982.22</v>
      </c>
      <c r="T15" s="19">
        <v>0</v>
      </c>
      <c r="U15" s="19">
        <v>492954.5</v>
      </c>
      <c r="V15" s="19">
        <f t="shared" si="0"/>
        <v>1876937.44</v>
      </c>
      <c r="W15" s="19">
        <f t="shared" si="5"/>
        <v>3582677.3433333328</v>
      </c>
      <c r="X15" s="19">
        <f t="shared" si="5"/>
        <v>584880.65333333332</v>
      </c>
      <c r="Y15" s="19">
        <f t="shared" si="5"/>
        <v>0</v>
      </c>
      <c r="Z15" s="19">
        <f t="shared" si="5"/>
        <v>1487301</v>
      </c>
      <c r="AA15" s="19">
        <f t="shared" si="6"/>
        <v>5654858.9966666661</v>
      </c>
      <c r="AB15" s="19">
        <v>1188000.73</v>
      </c>
      <c r="AC15" s="19">
        <v>195982.22</v>
      </c>
      <c r="AD15" s="19">
        <v>0</v>
      </c>
      <c r="AE15" s="19">
        <v>492954.5</v>
      </c>
      <c r="AF15" s="19">
        <v>0</v>
      </c>
      <c r="AG15" s="19">
        <f t="shared" si="7"/>
        <v>492954.5</v>
      </c>
      <c r="AH15" s="19">
        <f t="shared" si="8"/>
        <v>1876937.45</v>
      </c>
      <c r="AI15" s="19">
        <v>1371631.22</v>
      </c>
      <c r="AJ15" s="19">
        <v>173041.76</v>
      </c>
      <c r="AK15" s="19">
        <v>0</v>
      </c>
      <c r="AL15" s="19">
        <v>482590.67</v>
      </c>
      <c r="AM15" s="19">
        <v>0</v>
      </c>
      <c r="AN15" s="19">
        <f t="shared" si="9"/>
        <v>482590.67</v>
      </c>
      <c r="AO15" s="19">
        <f t="shared" si="10"/>
        <v>2027263.65</v>
      </c>
      <c r="AP15" s="19">
        <f>1342632.63+217130.6</f>
        <v>1559763.23</v>
      </c>
      <c r="AQ15" s="19">
        <v>156682.42000000001</v>
      </c>
      <c r="AR15" s="19">
        <v>0</v>
      </c>
      <c r="AS15" s="19">
        <v>478173.5</v>
      </c>
      <c r="AT15" s="19">
        <f t="shared" si="11"/>
        <v>2194619.15</v>
      </c>
      <c r="AU15" s="19">
        <v>1369909.76</v>
      </c>
      <c r="AV15" s="19">
        <v>179049.35</v>
      </c>
      <c r="AW15" s="19">
        <v>0</v>
      </c>
      <c r="AX15" s="19">
        <v>492954.5</v>
      </c>
      <c r="AY15" s="19">
        <f t="shared" si="1"/>
        <v>2041913.61</v>
      </c>
      <c r="AZ15" s="19">
        <f t="shared" si="2"/>
        <v>13873396.856666666</v>
      </c>
      <c r="BA15" s="11"/>
      <c r="BB15" s="20"/>
      <c r="BC15" s="11"/>
      <c r="BD15" s="11"/>
      <c r="BE15" s="11"/>
      <c r="BF15" s="11"/>
      <c r="BG15" s="11"/>
      <c r="BH15" s="20"/>
      <c r="BI15" s="21"/>
      <c r="BJ15" s="21"/>
      <c r="BK15" s="21"/>
      <c r="BL15" s="21"/>
      <c r="BM15" s="21"/>
      <c r="BN15" s="20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</row>
    <row r="16" spans="1:116" ht="30">
      <c r="A16" s="15">
        <v>32</v>
      </c>
      <c r="B16" s="15" t="s">
        <v>233</v>
      </c>
      <c r="C16" s="15" t="s">
        <v>232</v>
      </c>
      <c r="D16" s="23" t="s">
        <v>231</v>
      </c>
      <c r="E16" s="17">
        <v>4265990</v>
      </c>
      <c r="F16" s="18">
        <v>28017</v>
      </c>
      <c r="G16" s="18">
        <v>2975</v>
      </c>
      <c r="H16" s="18">
        <v>1201445.68</v>
      </c>
      <c r="I16" s="18">
        <v>0</v>
      </c>
      <c r="J16" s="18">
        <v>0</v>
      </c>
      <c r="K16" s="19">
        <v>166045</v>
      </c>
      <c r="L16" s="19">
        <f t="shared" si="3"/>
        <v>1367490.68</v>
      </c>
      <c r="M16" s="19">
        <v>1184567.7949999999</v>
      </c>
      <c r="N16" s="19">
        <v>0</v>
      </c>
      <c r="O16" s="19">
        <v>0</v>
      </c>
      <c r="P16" s="19">
        <v>180830.25</v>
      </c>
      <c r="Q16" s="19">
        <f t="shared" si="4"/>
        <v>1365398.0449999999</v>
      </c>
      <c r="R16" s="19">
        <v>1184567.8</v>
      </c>
      <c r="S16" s="19">
        <v>0</v>
      </c>
      <c r="T16" s="19">
        <v>0</v>
      </c>
      <c r="U16" s="19">
        <v>180830.25</v>
      </c>
      <c r="V16" s="19">
        <f t="shared" si="0"/>
        <v>1365398.05</v>
      </c>
      <c r="W16" s="19">
        <f t="shared" si="5"/>
        <v>3570581.2749999994</v>
      </c>
      <c r="X16" s="19">
        <f t="shared" si="5"/>
        <v>0</v>
      </c>
      <c r="Y16" s="19">
        <f t="shared" si="5"/>
        <v>0</v>
      </c>
      <c r="Z16" s="19">
        <f t="shared" si="5"/>
        <v>527705.5</v>
      </c>
      <c r="AA16" s="19">
        <f t="shared" si="6"/>
        <v>4098286.7749999994</v>
      </c>
      <c r="AB16" s="19">
        <v>1184567.79</v>
      </c>
      <c r="AC16" s="19">
        <v>0</v>
      </c>
      <c r="AD16" s="19">
        <v>0</v>
      </c>
      <c r="AE16" s="19">
        <v>180830.25</v>
      </c>
      <c r="AF16" s="19">
        <v>0</v>
      </c>
      <c r="AG16" s="19">
        <f t="shared" si="7"/>
        <v>180830.25</v>
      </c>
      <c r="AH16" s="19">
        <f t="shared" si="8"/>
        <v>1365398.04</v>
      </c>
      <c r="AI16" s="19">
        <v>1174069.18</v>
      </c>
      <c r="AJ16" s="19">
        <v>0</v>
      </c>
      <c r="AK16" s="19">
        <v>0</v>
      </c>
      <c r="AL16" s="19">
        <v>180830.25</v>
      </c>
      <c r="AM16" s="19">
        <v>0</v>
      </c>
      <c r="AN16" s="19">
        <f t="shared" si="9"/>
        <v>180830.25</v>
      </c>
      <c r="AO16" s="19">
        <f t="shared" si="10"/>
        <v>1354899.43</v>
      </c>
      <c r="AP16" s="19">
        <v>1162902.8400000001</v>
      </c>
      <c r="AQ16" s="19">
        <v>0</v>
      </c>
      <c r="AR16" s="19">
        <v>0</v>
      </c>
      <c r="AS16" s="19">
        <v>180830.25</v>
      </c>
      <c r="AT16" s="19">
        <f t="shared" si="11"/>
        <v>1343733.09</v>
      </c>
      <c r="AU16" s="19">
        <v>1197152.73</v>
      </c>
      <c r="AV16" s="19">
        <v>0</v>
      </c>
      <c r="AW16" s="19">
        <v>0</v>
      </c>
      <c r="AX16" s="19">
        <v>180830.25</v>
      </c>
      <c r="AY16" s="19">
        <f t="shared" si="1"/>
        <v>1377982.98</v>
      </c>
      <c r="AZ16" s="19">
        <f t="shared" si="2"/>
        <v>9571292.3149999995</v>
      </c>
      <c r="BA16" s="11"/>
      <c r="BB16" s="20"/>
      <c r="BC16" s="11"/>
      <c r="BD16" s="11"/>
      <c r="BE16" s="11"/>
      <c r="BF16" s="11"/>
      <c r="BG16" s="11"/>
      <c r="BH16" s="20"/>
      <c r="BI16" s="21"/>
      <c r="BJ16" s="21"/>
      <c r="BK16" s="21"/>
      <c r="BL16" s="21"/>
      <c r="BM16" s="21"/>
      <c r="BN16" s="20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</row>
    <row r="17" spans="1:116" ht="45">
      <c r="A17" s="15">
        <v>24</v>
      </c>
      <c r="B17" s="15" t="s">
        <v>230</v>
      </c>
      <c r="C17" s="15" t="s">
        <v>229</v>
      </c>
      <c r="D17" s="23" t="s">
        <v>228</v>
      </c>
      <c r="E17" s="17">
        <v>4203628</v>
      </c>
      <c r="F17" s="18">
        <v>74230.67</v>
      </c>
      <c r="G17" s="18">
        <v>0</v>
      </c>
      <c r="H17" s="18">
        <v>5484655.1500000004</v>
      </c>
      <c r="I17" s="18">
        <v>0</v>
      </c>
      <c r="J17" s="18">
        <v>0</v>
      </c>
      <c r="K17" s="19">
        <v>621176.91</v>
      </c>
      <c r="L17" s="19">
        <f t="shared" si="3"/>
        <v>6105832.0600000005</v>
      </c>
      <c r="M17" s="19">
        <v>5486142.9824999999</v>
      </c>
      <c r="N17" s="19">
        <v>0</v>
      </c>
      <c r="O17" s="19">
        <v>0</v>
      </c>
      <c r="P17" s="19">
        <v>611217.16666666663</v>
      </c>
      <c r="Q17" s="19">
        <f t="shared" si="4"/>
        <v>6097360.1491666669</v>
      </c>
      <c r="R17" s="19">
        <v>5486142.9800000004</v>
      </c>
      <c r="S17" s="19">
        <v>0</v>
      </c>
      <c r="T17" s="19">
        <v>0</v>
      </c>
      <c r="U17" s="19">
        <v>611217.17000000004</v>
      </c>
      <c r="V17" s="19">
        <f t="shared" si="0"/>
        <v>6097360.1500000004</v>
      </c>
      <c r="W17" s="19">
        <f t="shared" si="5"/>
        <v>16456941.112500001</v>
      </c>
      <c r="X17" s="19">
        <f t="shared" si="5"/>
        <v>0</v>
      </c>
      <c r="Y17" s="19">
        <f t="shared" si="5"/>
        <v>0</v>
      </c>
      <c r="Z17" s="19">
        <f t="shared" si="5"/>
        <v>1843611.2466666666</v>
      </c>
      <c r="AA17" s="19">
        <f t="shared" si="6"/>
        <v>18300552.359166667</v>
      </c>
      <c r="AB17" s="19">
        <f>5486142.98+1524837.03</f>
        <v>7010980.0100000007</v>
      </c>
      <c r="AC17" s="19">
        <v>0</v>
      </c>
      <c r="AD17" s="19">
        <v>0</v>
      </c>
      <c r="AE17" s="19">
        <v>611217.17000000004</v>
      </c>
      <c r="AF17" s="19">
        <v>0</v>
      </c>
      <c r="AG17" s="19">
        <f t="shared" si="7"/>
        <v>611217.17000000004</v>
      </c>
      <c r="AH17" s="19">
        <f t="shared" si="8"/>
        <v>7622197.1800000006</v>
      </c>
      <c r="AI17" s="19">
        <f>5678893.81+1332086.2</f>
        <v>7010980.0099999998</v>
      </c>
      <c r="AJ17" s="19">
        <v>0</v>
      </c>
      <c r="AK17" s="19">
        <v>0</v>
      </c>
      <c r="AL17" s="19">
        <v>552967</v>
      </c>
      <c r="AM17" s="19">
        <v>0</v>
      </c>
      <c r="AN17" s="19">
        <f t="shared" si="9"/>
        <v>552967</v>
      </c>
      <c r="AO17" s="19">
        <f t="shared" si="10"/>
        <v>7563947.0099999998</v>
      </c>
      <c r="AP17" s="19">
        <f>5678893.81+1332086.2</f>
        <v>7010980.0099999998</v>
      </c>
      <c r="AQ17" s="19">
        <v>0</v>
      </c>
      <c r="AR17" s="19">
        <v>0</v>
      </c>
      <c r="AS17" s="19">
        <v>561005.75</v>
      </c>
      <c r="AT17" s="19">
        <f t="shared" si="11"/>
        <v>7571985.7599999998</v>
      </c>
      <c r="AU17" s="19">
        <v>5678893.8099999996</v>
      </c>
      <c r="AV17" s="19">
        <v>0</v>
      </c>
      <c r="AW17" s="19">
        <v>0</v>
      </c>
      <c r="AX17" s="19">
        <v>568637.80000000005</v>
      </c>
      <c r="AY17" s="19">
        <f t="shared" si="1"/>
        <v>6247531.6099999994</v>
      </c>
      <c r="AZ17" s="19">
        <f t="shared" si="2"/>
        <v>47380444.589166664</v>
      </c>
      <c r="BA17" s="11"/>
      <c r="BB17" s="20"/>
      <c r="BC17" s="11"/>
      <c r="BD17" s="11"/>
      <c r="BE17" s="11"/>
      <c r="BF17" s="11"/>
      <c r="BG17" s="11"/>
      <c r="BH17" s="20"/>
      <c r="BI17" s="21"/>
      <c r="BJ17" s="21"/>
      <c r="BK17" s="21"/>
      <c r="BL17" s="21"/>
      <c r="BM17" s="21"/>
      <c r="BN17" s="20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</row>
    <row r="18" spans="1:116">
      <c r="A18" s="15">
        <v>6</v>
      </c>
      <c r="B18" s="15" t="s">
        <v>227</v>
      </c>
      <c r="C18" s="15" t="s">
        <v>226</v>
      </c>
      <c r="D18" s="23" t="s">
        <v>225</v>
      </c>
      <c r="E18" s="17">
        <v>4283929</v>
      </c>
      <c r="F18" s="18">
        <v>282340</v>
      </c>
      <c r="G18" s="18">
        <v>80608.899999999994</v>
      </c>
      <c r="H18" s="18">
        <v>10518212.73</v>
      </c>
      <c r="I18" s="18">
        <v>248517.95</v>
      </c>
      <c r="J18" s="18">
        <v>0</v>
      </c>
      <c r="K18" s="19">
        <v>2405648.27</v>
      </c>
      <c r="L18" s="19">
        <f t="shared" si="3"/>
        <v>13172378.949999999</v>
      </c>
      <c r="M18" s="19">
        <v>10341909.3025</v>
      </c>
      <c r="N18" s="19">
        <v>247621.45583333334</v>
      </c>
      <c r="O18" s="19">
        <v>0</v>
      </c>
      <c r="P18" s="19">
        <v>2410291.1666666665</v>
      </c>
      <c r="Q18" s="19">
        <f t="shared" si="4"/>
        <v>12999821.924999999</v>
      </c>
      <c r="R18" s="19">
        <v>10341909.300000001</v>
      </c>
      <c r="S18" s="19">
        <v>247621.46</v>
      </c>
      <c r="T18" s="19">
        <v>0</v>
      </c>
      <c r="U18" s="19">
        <v>2410291.17</v>
      </c>
      <c r="V18" s="19">
        <f t="shared" si="0"/>
        <v>12999821.930000002</v>
      </c>
      <c r="W18" s="19">
        <f t="shared" si="5"/>
        <v>31202031.3325</v>
      </c>
      <c r="X18" s="19">
        <f t="shared" si="5"/>
        <v>743760.86583333334</v>
      </c>
      <c r="Y18" s="19">
        <f t="shared" si="5"/>
        <v>0</v>
      </c>
      <c r="Z18" s="19">
        <f t="shared" si="5"/>
        <v>7226230.6066666665</v>
      </c>
      <c r="AA18" s="19">
        <f t="shared" si="6"/>
        <v>39172022.805</v>
      </c>
      <c r="AB18" s="19">
        <v>10341909.300000001</v>
      </c>
      <c r="AC18" s="19">
        <v>247621.46</v>
      </c>
      <c r="AD18" s="19">
        <v>0</v>
      </c>
      <c r="AE18" s="19">
        <v>2410291.1599999997</v>
      </c>
      <c r="AF18" s="19">
        <v>0</v>
      </c>
      <c r="AG18" s="19">
        <f t="shared" si="7"/>
        <v>2410291.1599999997</v>
      </c>
      <c r="AH18" s="19">
        <f t="shared" si="8"/>
        <v>12999821.920000002</v>
      </c>
      <c r="AI18" s="19">
        <v>10435162.27</v>
      </c>
      <c r="AJ18" s="19">
        <v>230903.32</v>
      </c>
      <c r="AK18" s="19">
        <v>0</v>
      </c>
      <c r="AL18" s="19">
        <v>2391197.67</v>
      </c>
      <c r="AM18" s="19">
        <v>0</v>
      </c>
      <c r="AN18" s="19">
        <f t="shared" si="9"/>
        <v>2391197.67</v>
      </c>
      <c r="AO18" s="19">
        <f t="shared" si="10"/>
        <v>13057263.26</v>
      </c>
      <c r="AP18" s="19">
        <v>10383910.470000001</v>
      </c>
      <c r="AQ18" s="19">
        <v>224463.54</v>
      </c>
      <c r="AR18" s="19">
        <v>0</v>
      </c>
      <c r="AS18" s="19">
        <v>2400145</v>
      </c>
      <c r="AT18" s="19">
        <f t="shared" si="11"/>
        <v>13008519.01</v>
      </c>
      <c r="AU18" s="19">
        <v>10740454.01</v>
      </c>
      <c r="AV18" s="19">
        <v>234708.6</v>
      </c>
      <c r="AW18" s="19">
        <v>0</v>
      </c>
      <c r="AX18" s="19">
        <v>2410291.17</v>
      </c>
      <c r="AY18" s="19">
        <f t="shared" si="1"/>
        <v>13385453.779999999</v>
      </c>
      <c r="AZ18" s="19">
        <f t="shared" si="2"/>
        <v>91986029.674999997</v>
      </c>
      <c r="BA18" s="11"/>
      <c r="BB18" s="20"/>
      <c r="BC18" s="11"/>
      <c r="BD18" s="11"/>
      <c r="BE18" s="11"/>
      <c r="BF18" s="11"/>
      <c r="BG18" s="11"/>
      <c r="BH18" s="20"/>
      <c r="BI18" s="21"/>
      <c r="BJ18" s="21"/>
      <c r="BK18" s="21"/>
      <c r="BL18" s="21"/>
      <c r="BM18" s="21"/>
      <c r="BN18" s="20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</row>
    <row r="19" spans="1:116">
      <c r="A19" s="15">
        <v>35</v>
      </c>
      <c r="B19" s="15" t="s">
        <v>224</v>
      </c>
      <c r="C19" s="15" t="s">
        <v>223</v>
      </c>
      <c r="D19" s="23" t="s">
        <v>222</v>
      </c>
      <c r="E19" s="17">
        <v>4204003</v>
      </c>
      <c r="F19" s="18">
        <v>101172.22</v>
      </c>
      <c r="G19" s="18">
        <v>0</v>
      </c>
      <c r="H19" s="18">
        <v>19692718.690000001</v>
      </c>
      <c r="I19" s="18">
        <v>118583.18</v>
      </c>
      <c r="J19" s="18">
        <v>0</v>
      </c>
      <c r="K19" s="19">
        <v>2618638.4500000002</v>
      </c>
      <c r="L19" s="19">
        <f t="shared" si="3"/>
        <v>22429940.32</v>
      </c>
      <c r="M19" s="19">
        <v>19492238.629999999</v>
      </c>
      <c r="N19" s="19">
        <v>125423.08666666667</v>
      </c>
      <c r="O19" s="19">
        <v>0</v>
      </c>
      <c r="P19" s="19">
        <v>2559762.5</v>
      </c>
      <c r="Q19" s="19">
        <f t="shared" si="4"/>
        <v>22177424.216666665</v>
      </c>
      <c r="R19" s="19">
        <v>19486971.940000001</v>
      </c>
      <c r="S19" s="19">
        <v>125423.09</v>
      </c>
      <c r="T19" s="19">
        <v>0</v>
      </c>
      <c r="U19" s="19">
        <v>2559025.92</v>
      </c>
      <c r="V19" s="19">
        <f t="shared" si="0"/>
        <v>22171420.950000003</v>
      </c>
      <c r="W19" s="19">
        <f t="shared" si="5"/>
        <v>58671929.260000005</v>
      </c>
      <c r="X19" s="19">
        <f t="shared" si="5"/>
        <v>369429.35666666669</v>
      </c>
      <c r="Y19" s="19">
        <f t="shared" si="5"/>
        <v>0</v>
      </c>
      <c r="Z19" s="19">
        <f t="shared" si="5"/>
        <v>7737426.8700000001</v>
      </c>
      <c r="AA19" s="19">
        <f t="shared" si="6"/>
        <v>66778785.486666672</v>
      </c>
      <c r="AB19" s="19">
        <f>19486971.94+1432490.95</f>
        <v>20919462.890000001</v>
      </c>
      <c r="AC19" s="19">
        <v>125423.09</v>
      </c>
      <c r="AD19" s="19">
        <v>0</v>
      </c>
      <c r="AE19" s="19">
        <v>2559025.92</v>
      </c>
      <c r="AF19" s="19">
        <v>0</v>
      </c>
      <c r="AG19" s="19">
        <f t="shared" si="7"/>
        <v>2559025.92</v>
      </c>
      <c r="AH19" s="19">
        <f t="shared" si="8"/>
        <v>23603911.899999999</v>
      </c>
      <c r="AI19" s="19">
        <v>19486971.940000001</v>
      </c>
      <c r="AJ19" s="19">
        <v>125423.09</v>
      </c>
      <c r="AK19" s="19">
        <v>0</v>
      </c>
      <c r="AL19" s="19">
        <v>2559025.92</v>
      </c>
      <c r="AM19" s="19">
        <v>0</v>
      </c>
      <c r="AN19" s="19">
        <f t="shared" si="9"/>
        <v>2559025.92</v>
      </c>
      <c r="AO19" s="19">
        <f t="shared" si="10"/>
        <v>22171420.950000003</v>
      </c>
      <c r="AP19" s="19">
        <v>18690536.239999998</v>
      </c>
      <c r="AQ19" s="19">
        <v>92504</v>
      </c>
      <c r="AR19" s="19">
        <v>0</v>
      </c>
      <c r="AS19" s="19">
        <v>2364102.5</v>
      </c>
      <c r="AT19" s="19">
        <f t="shared" si="11"/>
        <v>21147142.739999998</v>
      </c>
      <c r="AU19" s="19">
        <v>18978014.530000001</v>
      </c>
      <c r="AV19" s="19">
        <v>102015.19</v>
      </c>
      <c r="AW19" s="19">
        <v>0</v>
      </c>
      <c r="AX19" s="19">
        <v>2397305.6</v>
      </c>
      <c r="AY19" s="19">
        <f t="shared" si="1"/>
        <v>21477335.320000004</v>
      </c>
      <c r="AZ19" s="19">
        <f t="shared" si="2"/>
        <v>155279768.61666667</v>
      </c>
      <c r="BA19" s="11"/>
      <c r="BB19" s="20"/>
      <c r="BC19" s="11"/>
      <c r="BD19" s="11"/>
      <c r="BE19" s="11"/>
      <c r="BF19" s="11"/>
      <c r="BG19" s="11"/>
      <c r="BH19" s="20"/>
      <c r="BI19" s="21"/>
      <c r="BJ19" s="21"/>
      <c r="BK19" s="21"/>
      <c r="BL19" s="21"/>
      <c r="BM19" s="21"/>
      <c r="BN19" s="20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</row>
    <row r="20" spans="1:116" ht="30">
      <c r="A20" s="15">
        <v>2</v>
      </c>
      <c r="B20" s="15" t="s">
        <v>221</v>
      </c>
      <c r="C20" s="15" t="s">
        <v>220</v>
      </c>
      <c r="D20" s="23" t="s">
        <v>219</v>
      </c>
      <c r="E20" s="17">
        <v>4204151</v>
      </c>
      <c r="F20" s="18">
        <v>0</v>
      </c>
      <c r="G20" s="18">
        <v>0</v>
      </c>
      <c r="H20" s="18">
        <v>1091239.56</v>
      </c>
      <c r="I20" s="18">
        <v>0</v>
      </c>
      <c r="J20" s="18">
        <v>0</v>
      </c>
      <c r="K20" s="19">
        <v>283113.27</v>
      </c>
      <c r="L20" s="19">
        <f t="shared" si="3"/>
        <v>1374352.83</v>
      </c>
      <c r="M20" s="19">
        <v>1065662.3558333332</v>
      </c>
      <c r="N20" s="19">
        <v>0</v>
      </c>
      <c r="O20" s="19">
        <v>0</v>
      </c>
      <c r="P20" s="19">
        <v>275219.83333333331</v>
      </c>
      <c r="Q20" s="19">
        <f t="shared" si="4"/>
        <v>1340882.1891666665</v>
      </c>
      <c r="R20" s="19">
        <v>1065662.3600000001</v>
      </c>
      <c r="S20" s="19">
        <v>0</v>
      </c>
      <c r="T20" s="19">
        <v>0</v>
      </c>
      <c r="U20" s="19">
        <v>275219.83</v>
      </c>
      <c r="V20" s="19">
        <f t="shared" si="0"/>
        <v>1340882.1900000002</v>
      </c>
      <c r="W20" s="19">
        <f t="shared" si="5"/>
        <v>3222564.2758333338</v>
      </c>
      <c r="X20" s="19">
        <f t="shared" si="5"/>
        <v>0</v>
      </c>
      <c r="Y20" s="19">
        <f t="shared" si="5"/>
        <v>0</v>
      </c>
      <c r="Z20" s="19">
        <f t="shared" si="5"/>
        <v>833552.93333333335</v>
      </c>
      <c r="AA20" s="19">
        <f t="shared" si="6"/>
        <v>4056117.2091666674</v>
      </c>
      <c r="AB20" s="19">
        <v>1065662.3500000001</v>
      </c>
      <c r="AC20" s="19">
        <v>0</v>
      </c>
      <c r="AD20" s="19">
        <v>0</v>
      </c>
      <c r="AE20" s="19">
        <v>275219.83999999997</v>
      </c>
      <c r="AF20" s="19">
        <v>0</v>
      </c>
      <c r="AG20" s="19">
        <f t="shared" si="7"/>
        <v>275219.83999999997</v>
      </c>
      <c r="AH20" s="19">
        <f t="shared" si="8"/>
        <v>1340882.19</v>
      </c>
      <c r="AI20" s="19">
        <v>1056056.8</v>
      </c>
      <c r="AJ20" s="19">
        <v>0</v>
      </c>
      <c r="AK20" s="19">
        <v>0</v>
      </c>
      <c r="AL20" s="19">
        <v>261285</v>
      </c>
      <c r="AM20" s="19">
        <v>0</v>
      </c>
      <c r="AN20" s="19">
        <f t="shared" si="9"/>
        <v>261285</v>
      </c>
      <c r="AO20" s="19">
        <f t="shared" si="10"/>
        <v>1317341.8</v>
      </c>
      <c r="AP20" s="19">
        <v>1107856.6399999999</v>
      </c>
      <c r="AQ20" s="19">
        <v>0</v>
      </c>
      <c r="AR20" s="19">
        <v>0</v>
      </c>
      <c r="AS20" s="19">
        <v>261752.75</v>
      </c>
      <c r="AT20" s="19">
        <f t="shared" si="11"/>
        <v>1369609.39</v>
      </c>
      <c r="AU20" s="19">
        <v>1149761.05</v>
      </c>
      <c r="AV20" s="19">
        <v>0</v>
      </c>
      <c r="AW20" s="19">
        <v>0</v>
      </c>
      <c r="AX20" s="19">
        <v>264314.40000000002</v>
      </c>
      <c r="AY20" s="19">
        <f t="shared" si="1"/>
        <v>1414075.4500000002</v>
      </c>
      <c r="AZ20" s="19">
        <f t="shared" si="2"/>
        <v>9498026.0391666666</v>
      </c>
      <c r="BA20" s="11"/>
      <c r="BB20" s="20"/>
      <c r="BC20" s="11"/>
      <c r="BD20" s="11"/>
      <c r="BE20" s="11"/>
      <c r="BF20" s="11"/>
      <c r="BG20" s="11"/>
      <c r="BH20" s="20"/>
      <c r="BI20" s="21"/>
      <c r="BJ20" s="21"/>
      <c r="BK20" s="21"/>
      <c r="BL20" s="21"/>
      <c r="BM20" s="21"/>
      <c r="BN20" s="20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</row>
    <row r="21" spans="1:116" ht="34.5" customHeight="1">
      <c r="A21" s="15">
        <v>3</v>
      </c>
      <c r="B21" s="15" t="s">
        <v>218</v>
      </c>
      <c r="C21" s="15" t="s">
        <v>217</v>
      </c>
      <c r="D21" s="23" t="s">
        <v>216</v>
      </c>
      <c r="E21" s="17">
        <v>4203709</v>
      </c>
      <c r="F21" s="18">
        <v>0</v>
      </c>
      <c r="G21" s="18">
        <v>0</v>
      </c>
      <c r="H21" s="18">
        <v>3700964.26</v>
      </c>
      <c r="I21" s="18">
        <v>33952.35</v>
      </c>
      <c r="J21" s="18">
        <v>21747.1</v>
      </c>
      <c r="K21" s="19">
        <v>1641043.27</v>
      </c>
      <c r="L21" s="19">
        <f t="shared" si="3"/>
        <v>5397706.9800000004</v>
      </c>
      <c r="M21" s="19">
        <v>3699800.1174999997</v>
      </c>
      <c r="N21" s="19">
        <v>37969.711666666662</v>
      </c>
      <c r="O21" s="19">
        <v>27376.27</v>
      </c>
      <c r="P21" s="19">
        <v>1570454.6666666667</v>
      </c>
      <c r="Q21" s="19">
        <f t="shared" si="4"/>
        <v>5335600.7658333331</v>
      </c>
      <c r="R21" s="19">
        <v>3699800.12</v>
      </c>
      <c r="S21" s="19">
        <v>37969.71</v>
      </c>
      <c r="T21" s="19">
        <v>27376.27</v>
      </c>
      <c r="U21" s="19">
        <v>1570454.67</v>
      </c>
      <c r="V21" s="19">
        <f t="shared" si="0"/>
        <v>5335600.7699999996</v>
      </c>
      <c r="W21" s="19">
        <f t="shared" si="5"/>
        <v>11100564.497499999</v>
      </c>
      <c r="X21" s="19">
        <f t="shared" si="5"/>
        <v>109891.77166666667</v>
      </c>
      <c r="Y21" s="19">
        <f t="shared" si="5"/>
        <v>76499.64</v>
      </c>
      <c r="Z21" s="19">
        <f t="shared" si="5"/>
        <v>4781952.6066666665</v>
      </c>
      <c r="AA21" s="19">
        <f t="shared" si="6"/>
        <v>16068908.515833333</v>
      </c>
      <c r="AB21" s="19">
        <v>3699800.1199999996</v>
      </c>
      <c r="AC21" s="19">
        <v>37969.72</v>
      </c>
      <c r="AD21" s="19">
        <v>27376.27</v>
      </c>
      <c r="AE21" s="19">
        <v>1570454.67</v>
      </c>
      <c r="AF21" s="19">
        <v>0</v>
      </c>
      <c r="AG21" s="19">
        <f t="shared" si="7"/>
        <v>1570454.67</v>
      </c>
      <c r="AH21" s="19">
        <f t="shared" si="8"/>
        <v>5335600.7799999993</v>
      </c>
      <c r="AI21" s="19">
        <f>1907324.69+1399188.31</f>
        <v>3306513</v>
      </c>
      <c r="AJ21" s="19">
        <v>0</v>
      </c>
      <c r="AK21" s="19">
        <v>0</v>
      </c>
      <c r="AL21" s="19">
        <v>401495.67</v>
      </c>
      <c r="AM21" s="19">
        <v>0</v>
      </c>
      <c r="AN21" s="19">
        <f t="shared" si="9"/>
        <v>401495.67</v>
      </c>
      <c r="AO21" s="19">
        <f t="shared" si="10"/>
        <v>3708008.67</v>
      </c>
      <c r="AP21" s="19">
        <f>2178848.45+1399188.31</f>
        <v>3578036.7600000002</v>
      </c>
      <c r="AQ21" s="19">
        <v>0</v>
      </c>
      <c r="AR21" s="19">
        <v>0</v>
      </c>
      <c r="AS21" s="19">
        <v>239559.75</v>
      </c>
      <c r="AT21" s="19">
        <f t="shared" si="11"/>
        <v>3817596.5100000002</v>
      </c>
      <c r="AU21" s="19">
        <v>2227462.12</v>
      </c>
      <c r="AV21" s="19">
        <v>0</v>
      </c>
      <c r="AW21" s="19">
        <v>0</v>
      </c>
      <c r="AX21" s="19">
        <v>301520.59999999998</v>
      </c>
      <c r="AY21" s="19">
        <f t="shared" si="1"/>
        <v>2528982.7200000002</v>
      </c>
      <c r="AZ21" s="19">
        <f t="shared" si="2"/>
        <v>31459097.195833337</v>
      </c>
      <c r="BA21" s="11"/>
      <c r="BB21" s="20"/>
      <c r="BC21" s="11"/>
      <c r="BD21" s="11"/>
      <c r="BE21" s="11"/>
      <c r="BF21" s="11"/>
      <c r="BG21" s="11"/>
      <c r="BH21" s="20"/>
      <c r="BI21" s="21"/>
      <c r="BJ21" s="21"/>
      <c r="BK21" s="21"/>
      <c r="BL21" s="21"/>
      <c r="BM21" s="21"/>
      <c r="BN21" s="20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</row>
    <row r="22" spans="1:116" ht="30">
      <c r="A22" s="15">
        <v>23</v>
      </c>
      <c r="B22" s="15" t="s">
        <v>215</v>
      </c>
      <c r="C22" s="15" t="s">
        <v>214</v>
      </c>
      <c r="D22" s="23" t="s">
        <v>213</v>
      </c>
      <c r="E22" s="17">
        <v>4266308</v>
      </c>
      <c r="F22" s="18">
        <v>11349.89</v>
      </c>
      <c r="G22" s="18">
        <v>37566.400000000001</v>
      </c>
      <c r="H22" s="18">
        <v>2867596.24</v>
      </c>
      <c r="I22" s="18">
        <v>490740.91</v>
      </c>
      <c r="J22" s="18">
        <v>0</v>
      </c>
      <c r="K22" s="19">
        <v>1494852.64</v>
      </c>
      <c r="L22" s="19">
        <f t="shared" si="3"/>
        <v>4853189.79</v>
      </c>
      <c r="M22" s="19">
        <v>2911161.0408333335</v>
      </c>
      <c r="N22" s="19">
        <v>514821.51</v>
      </c>
      <c r="O22" s="19">
        <v>0</v>
      </c>
      <c r="P22" s="19">
        <v>1498386.3333333333</v>
      </c>
      <c r="Q22" s="19">
        <f t="shared" si="4"/>
        <v>4924368.8841666663</v>
      </c>
      <c r="R22" s="19">
        <v>2910321.22</v>
      </c>
      <c r="S22" s="19">
        <v>514821.51</v>
      </c>
      <c r="T22" s="19">
        <v>0</v>
      </c>
      <c r="U22" s="19">
        <v>1498386.33</v>
      </c>
      <c r="V22" s="19">
        <f t="shared" si="0"/>
        <v>4923529.0600000005</v>
      </c>
      <c r="W22" s="19">
        <f t="shared" si="5"/>
        <v>8689078.5008333344</v>
      </c>
      <c r="X22" s="19">
        <f t="shared" si="5"/>
        <v>1520383.93</v>
      </c>
      <c r="Y22" s="19">
        <f t="shared" si="5"/>
        <v>0</v>
      </c>
      <c r="Z22" s="19">
        <f t="shared" si="5"/>
        <v>4491625.3033333328</v>
      </c>
      <c r="AA22" s="19">
        <f t="shared" si="6"/>
        <v>14701087.734166667</v>
      </c>
      <c r="AB22" s="19">
        <f>2910321.22+558567.07</f>
        <v>3468888.29</v>
      </c>
      <c r="AC22" s="19">
        <v>514821.51</v>
      </c>
      <c r="AD22" s="19">
        <v>0</v>
      </c>
      <c r="AE22" s="19">
        <v>1498386.33</v>
      </c>
      <c r="AF22" s="19">
        <v>0</v>
      </c>
      <c r="AG22" s="19">
        <f t="shared" si="7"/>
        <v>1498386.33</v>
      </c>
      <c r="AH22" s="19">
        <f t="shared" si="8"/>
        <v>5482096.1299999999</v>
      </c>
      <c r="AI22" s="19">
        <v>3197912.04</v>
      </c>
      <c r="AJ22" s="19">
        <v>715470.84</v>
      </c>
      <c r="AK22" s="19">
        <v>0</v>
      </c>
      <c r="AL22" s="19">
        <v>1466506.67</v>
      </c>
      <c r="AM22" s="19">
        <v>0</v>
      </c>
      <c r="AN22" s="19">
        <f t="shared" si="9"/>
        <v>1466506.67</v>
      </c>
      <c r="AO22" s="19">
        <f t="shared" si="10"/>
        <v>5379889.5499999998</v>
      </c>
      <c r="AP22" s="19">
        <v>3159558.6</v>
      </c>
      <c r="AQ22" s="19">
        <v>746205.08</v>
      </c>
      <c r="AR22" s="19">
        <v>0</v>
      </c>
      <c r="AS22" s="19">
        <v>1443249.5</v>
      </c>
      <c r="AT22" s="19">
        <f t="shared" si="11"/>
        <v>5349013.18</v>
      </c>
      <c r="AU22" s="19">
        <v>3164072.68</v>
      </c>
      <c r="AV22" s="19">
        <v>725438.7</v>
      </c>
      <c r="AW22" s="19">
        <v>0</v>
      </c>
      <c r="AX22" s="19">
        <v>1462199.4</v>
      </c>
      <c r="AY22" s="19">
        <f t="shared" si="1"/>
        <v>5351710.7799999993</v>
      </c>
      <c r="AZ22" s="19">
        <f t="shared" si="2"/>
        <v>36312713.664166667</v>
      </c>
      <c r="BA22" s="11"/>
      <c r="BB22" s="20"/>
      <c r="BC22" s="11"/>
      <c r="BD22" s="11"/>
      <c r="BE22" s="11"/>
      <c r="BF22" s="11"/>
      <c r="BG22" s="11"/>
      <c r="BH22" s="20"/>
      <c r="BI22" s="21"/>
      <c r="BJ22" s="21"/>
      <c r="BK22" s="21"/>
      <c r="BL22" s="21"/>
      <c r="BM22" s="21"/>
      <c r="BN22" s="20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</row>
    <row r="23" spans="1:116" ht="30">
      <c r="A23" s="15">
        <v>31</v>
      </c>
      <c r="B23" s="15" t="s">
        <v>212</v>
      </c>
      <c r="C23" s="15" t="s">
        <v>211</v>
      </c>
      <c r="D23" s="23" t="s">
        <v>210</v>
      </c>
      <c r="E23" s="17">
        <v>5062357</v>
      </c>
      <c r="F23" s="18">
        <v>0</v>
      </c>
      <c r="G23" s="18">
        <v>0</v>
      </c>
      <c r="H23" s="18">
        <v>3660797.27</v>
      </c>
      <c r="I23" s="18">
        <v>0</v>
      </c>
      <c r="J23" s="18">
        <v>0</v>
      </c>
      <c r="K23" s="19">
        <v>0</v>
      </c>
      <c r="L23" s="19">
        <f t="shared" si="3"/>
        <v>3660797.27</v>
      </c>
      <c r="M23" s="19">
        <v>3642451.2524999999</v>
      </c>
      <c r="N23" s="19">
        <v>0</v>
      </c>
      <c r="O23" s="19">
        <v>0</v>
      </c>
      <c r="P23" s="19">
        <v>0</v>
      </c>
      <c r="Q23" s="19">
        <f t="shared" si="4"/>
        <v>3642451.2524999999</v>
      </c>
      <c r="R23" s="19">
        <v>3642451.25</v>
      </c>
      <c r="S23" s="19">
        <v>0</v>
      </c>
      <c r="T23" s="19">
        <v>0</v>
      </c>
      <c r="U23" s="19">
        <v>0</v>
      </c>
      <c r="V23" s="19">
        <f t="shared" si="0"/>
        <v>3642451.25</v>
      </c>
      <c r="W23" s="19">
        <f t="shared" si="5"/>
        <v>10945699.772500001</v>
      </c>
      <c r="X23" s="19">
        <f t="shared" si="5"/>
        <v>0</v>
      </c>
      <c r="Y23" s="19">
        <f t="shared" si="5"/>
        <v>0</v>
      </c>
      <c r="Z23" s="19">
        <f t="shared" si="5"/>
        <v>0</v>
      </c>
      <c r="AA23" s="19">
        <f t="shared" si="6"/>
        <v>10945699.772500001</v>
      </c>
      <c r="AB23" s="19">
        <v>3642451.25</v>
      </c>
      <c r="AC23" s="19">
        <v>0</v>
      </c>
      <c r="AD23" s="19">
        <v>0</v>
      </c>
      <c r="AE23" s="19">
        <v>0</v>
      </c>
      <c r="AF23" s="19">
        <v>0</v>
      </c>
      <c r="AG23" s="19">
        <f t="shared" si="7"/>
        <v>0</v>
      </c>
      <c r="AH23" s="19">
        <f t="shared" si="8"/>
        <v>3642451.25</v>
      </c>
      <c r="AI23" s="19">
        <v>3464531.09</v>
      </c>
      <c r="AJ23" s="19">
        <v>0</v>
      </c>
      <c r="AK23" s="19">
        <v>0</v>
      </c>
      <c r="AL23" s="19">
        <v>0</v>
      </c>
      <c r="AM23" s="19">
        <v>0</v>
      </c>
      <c r="AN23" s="19">
        <f t="shared" si="9"/>
        <v>0</v>
      </c>
      <c r="AO23" s="19">
        <f t="shared" si="10"/>
        <v>3464531.09</v>
      </c>
      <c r="AP23" s="19">
        <v>3356046.63</v>
      </c>
      <c r="AQ23" s="19">
        <v>0</v>
      </c>
      <c r="AR23" s="19">
        <v>0</v>
      </c>
      <c r="AS23" s="19">
        <v>0</v>
      </c>
      <c r="AT23" s="19">
        <f t="shared" si="11"/>
        <v>3356046.63</v>
      </c>
      <c r="AU23" s="19">
        <v>3451107.78</v>
      </c>
      <c r="AV23" s="19">
        <v>0</v>
      </c>
      <c r="AW23" s="19">
        <v>0</v>
      </c>
      <c r="AX23" s="19">
        <v>0</v>
      </c>
      <c r="AY23" s="19">
        <f t="shared" si="1"/>
        <v>3451107.78</v>
      </c>
      <c r="AZ23" s="19">
        <f t="shared" si="2"/>
        <v>24859836.522500001</v>
      </c>
      <c r="BA23" s="11"/>
      <c r="BB23" s="20"/>
      <c r="BC23" s="11"/>
      <c r="BD23" s="11"/>
      <c r="BE23" s="11"/>
      <c r="BF23" s="11"/>
      <c r="BG23" s="11"/>
      <c r="BH23" s="20"/>
      <c r="BI23" s="21"/>
      <c r="BJ23" s="21"/>
      <c r="BK23" s="21"/>
      <c r="BL23" s="21"/>
      <c r="BM23" s="21"/>
      <c r="BN23" s="2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</row>
    <row r="24" spans="1:116" ht="15" customHeight="1">
      <c r="A24" s="15">
        <v>26</v>
      </c>
      <c r="B24" s="15" t="s">
        <v>209</v>
      </c>
      <c r="C24" s="15" t="s">
        <v>208</v>
      </c>
      <c r="D24" s="23" t="s">
        <v>207</v>
      </c>
      <c r="E24" s="17">
        <v>4192960</v>
      </c>
      <c r="F24" s="18">
        <v>0</v>
      </c>
      <c r="G24" s="18">
        <v>0</v>
      </c>
      <c r="H24" s="18">
        <v>2969191.7</v>
      </c>
      <c r="I24" s="18">
        <v>0</v>
      </c>
      <c r="J24" s="18">
        <v>0</v>
      </c>
      <c r="K24" s="19">
        <v>663669.44999999995</v>
      </c>
      <c r="L24" s="19">
        <f t="shared" si="3"/>
        <v>3632861.1500000004</v>
      </c>
      <c r="M24" s="19">
        <v>2946075.0675000004</v>
      </c>
      <c r="N24" s="19">
        <v>0</v>
      </c>
      <c r="O24" s="19">
        <v>0</v>
      </c>
      <c r="P24" s="19">
        <v>658692.58333333337</v>
      </c>
      <c r="Q24" s="19">
        <f t="shared" si="4"/>
        <v>3604767.6508333338</v>
      </c>
      <c r="R24" s="19">
        <v>2946075.07</v>
      </c>
      <c r="S24" s="19">
        <v>0</v>
      </c>
      <c r="T24" s="19">
        <v>0</v>
      </c>
      <c r="U24" s="19">
        <v>658692.57999999996</v>
      </c>
      <c r="V24" s="19">
        <f t="shared" si="0"/>
        <v>3604767.65</v>
      </c>
      <c r="W24" s="19">
        <f t="shared" si="5"/>
        <v>8861341.8375000004</v>
      </c>
      <c r="X24" s="19">
        <f t="shared" si="5"/>
        <v>0</v>
      </c>
      <c r="Y24" s="19">
        <f t="shared" si="5"/>
        <v>0</v>
      </c>
      <c r="Z24" s="19">
        <f t="shared" si="5"/>
        <v>1981054.6133333333</v>
      </c>
      <c r="AA24" s="19">
        <f t="shared" si="6"/>
        <v>10842396.450833334</v>
      </c>
      <c r="AB24" s="19">
        <f>2946075.07+347520.42</f>
        <v>3293595.4899999998</v>
      </c>
      <c r="AC24" s="19">
        <v>0</v>
      </c>
      <c r="AD24" s="19">
        <v>0</v>
      </c>
      <c r="AE24" s="19">
        <v>658692.57999999996</v>
      </c>
      <c r="AF24" s="19">
        <v>0</v>
      </c>
      <c r="AG24" s="19">
        <f t="shared" si="7"/>
        <v>658692.57999999996</v>
      </c>
      <c r="AH24" s="19">
        <f t="shared" si="8"/>
        <v>3952288.07</v>
      </c>
      <c r="AI24" s="19">
        <f>2898889.08+875402.99</f>
        <v>3774292.0700000003</v>
      </c>
      <c r="AJ24" s="19">
        <v>0</v>
      </c>
      <c r="AK24" s="19">
        <v>0</v>
      </c>
      <c r="AL24" s="19">
        <v>646001.67000000004</v>
      </c>
      <c r="AM24" s="19">
        <v>0</v>
      </c>
      <c r="AN24" s="19">
        <f t="shared" si="9"/>
        <v>646001.67000000004</v>
      </c>
      <c r="AO24" s="19">
        <f t="shared" si="10"/>
        <v>4420293.74</v>
      </c>
      <c r="AP24" s="19">
        <f>2743488.94+875402.99</f>
        <v>3618891.9299999997</v>
      </c>
      <c r="AQ24" s="19">
        <v>0</v>
      </c>
      <c r="AR24" s="19">
        <v>0</v>
      </c>
      <c r="AS24" s="19">
        <v>644047.5</v>
      </c>
      <c r="AT24" s="19">
        <f t="shared" si="11"/>
        <v>4262939.43</v>
      </c>
      <c r="AU24" s="19">
        <v>2771757.37</v>
      </c>
      <c r="AV24" s="19">
        <v>0</v>
      </c>
      <c r="AW24" s="19">
        <v>0</v>
      </c>
      <c r="AX24" s="19">
        <v>658692.57999999996</v>
      </c>
      <c r="AY24" s="19">
        <f t="shared" si="1"/>
        <v>3430449.95</v>
      </c>
      <c r="AZ24" s="19">
        <f t="shared" si="2"/>
        <v>26908367.640833333</v>
      </c>
      <c r="BA24" s="11"/>
      <c r="BB24" s="20"/>
      <c r="BC24" s="11"/>
      <c r="BD24" s="11"/>
      <c r="BE24" s="11"/>
      <c r="BF24" s="11"/>
      <c r="BG24" s="11"/>
      <c r="BH24" s="20"/>
      <c r="BI24" s="21"/>
      <c r="BJ24" s="21"/>
      <c r="BK24" s="21"/>
      <c r="BL24" s="21"/>
      <c r="BM24" s="21"/>
      <c r="BN24" s="2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</row>
    <row r="25" spans="1:116" ht="30">
      <c r="A25" s="15">
        <v>39</v>
      </c>
      <c r="B25" s="15" t="s">
        <v>206</v>
      </c>
      <c r="C25" s="15" t="s">
        <v>205</v>
      </c>
      <c r="D25" s="23" t="s">
        <v>204</v>
      </c>
      <c r="E25" s="17">
        <v>4266006</v>
      </c>
      <c r="F25" s="18">
        <v>131370</v>
      </c>
      <c r="G25" s="18">
        <v>0</v>
      </c>
      <c r="H25" s="18">
        <v>0</v>
      </c>
      <c r="I25" s="18">
        <v>2133789.85</v>
      </c>
      <c r="J25" s="18">
        <v>0</v>
      </c>
      <c r="K25" s="19">
        <v>626295</v>
      </c>
      <c r="L25" s="19">
        <f t="shared" si="3"/>
        <v>2760084.85</v>
      </c>
      <c r="M25" s="19">
        <v>0</v>
      </c>
      <c r="N25" s="19">
        <v>2101733.6208333331</v>
      </c>
      <c r="O25" s="19">
        <v>0</v>
      </c>
      <c r="P25" s="19">
        <v>602963.66666666663</v>
      </c>
      <c r="Q25" s="19">
        <f t="shared" si="4"/>
        <v>2704697.2874999996</v>
      </c>
      <c r="R25" s="19">
        <v>0</v>
      </c>
      <c r="S25" s="19">
        <v>2095415.24</v>
      </c>
      <c r="T25" s="19">
        <v>0</v>
      </c>
      <c r="U25" s="19">
        <v>602963.67000000004</v>
      </c>
      <c r="V25" s="19">
        <f t="shared" si="0"/>
        <v>2698378.91</v>
      </c>
      <c r="W25" s="19">
        <f t="shared" si="5"/>
        <v>0</v>
      </c>
      <c r="X25" s="19">
        <f t="shared" si="5"/>
        <v>6330938.7108333334</v>
      </c>
      <c r="Y25" s="19">
        <f t="shared" si="5"/>
        <v>0</v>
      </c>
      <c r="Z25" s="19">
        <f t="shared" si="5"/>
        <v>1832222.3366666664</v>
      </c>
      <c r="AA25" s="19">
        <f t="shared" si="6"/>
        <v>8163161.0474999994</v>
      </c>
      <c r="AB25" s="19">
        <v>0</v>
      </c>
      <c r="AC25" s="19">
        <v>2095415.24</v>
      </c>
      <c r="AD25" s="19">
        <v>0</v>
      </c>
      <c r="AE25" s="19">
        <v>602963.66</v>
      </c>
      <c r="AF25" s="19">
        <v>0</v>
      </c>
      <c r="AG25" s="19">
        <f t="shared" si="7"/>
        <v>602963.66</v>
      </c>
      <c r="AH25" s="19">
        <f t="shared" si="8"/>
        <v>2698378.9</v>
      </c>
      <c r="AI25" s="19">
        <v>0</v>
      </c>
      <c r="AJ25" s="19">
        <v>1854070.15</v>
      </c>
      <c r="AK25" s="19">
        <v>0</v>
      </c>
      <c r="AL25" s="19">
        <v>602963.67000000004</v>
      </c>
      <c r="AM25" s="19">
        <v>0</v>
      </c>
      <c r="AN25" s="19">
        <f t="shared" si="9"/>
        <v>602963.67000000004</v>
      </c>
      <c r="AO25" s="19">
        <f t="shared" si="10"/>
        <v>2457033.8199999998</v>
      </c>
      <c r="AP25" s="19">
        <v>0</v>
      </c>
      <c r="AQ25" s="19">
        <v>1908790.44</v>
      </c>
      <c r="AR25" s="19">
        <v>0</v>
      </c>
      <c r="AS25" s="19">
        <v>602963.67000000004</v>
      </c>
      <c r="AT25" s="19">
        <f t="shared" si="11"/>
        <v>2511754.11</v>
      </c>
      <c r="AU25" s="19">
        <v>0</v>
      </c>
      <c r="AV25" s="19">
        <v>1972379.86</v>
      </c>
      <c r="AW25" s="19">
        <v>0</v>
      </c>
      <c r="AX25" s="19">
        <v>602963.67000000004</v>
      </c>
      <c r="AY25" s="19">
        <f t="shared" si="1"/>
        <v>2575343.5300000003</v>
      </c>
      <c r="AZ25" s="19">
        <f t="shared" si="2"/>
        <v>18537041.407499999</v>
      </c>
      <c r="BA25" s="11"/>
      <c r="BB25" s="20"/>
      <c r="BC25" s="11"/>
      <c r="BD25" s="11"/>
      <c r="BE25" s="11"/>
      <c r="BF25" s="11"/>
      <c r="BG25" s="11"/>
      <c r="BH25" s="20"/>
      <c r="BI25" s="21"/>
      <c r="BJ25" s="21"/>
      <c r="BK25" s="21"/>
      <c r="BL25" s="21"/>
      <c r="BM25" s="21"/>
      <c r="BN25" s="20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</row>
    <row r="26" spans="1:116" ht="30">
      <c r="A26" s="15">
        <v>7</v>
      </c>
      <c r="B26" s="15" t="s">
        <v>203</v>
      </c>
      <c r="C26" s="15" t="s">
        <v>202</v>
      </c>
      <c r="D26" s="23" t="s">
        <v>201</v>
      </c>
      <c r="E26" s="17">
        <v>4204178</v>
      </c>
      <c r="F26" s="18">
        <v>53462.78</v>
      </c>
      <c r="G26" s="18">
        <v>0</v>
      </c>
      <c r="H26" s="18">
        <v>6459514.04</v>
      </c>
      <c r="I26" s="18">
        <v>306687.89</v>
      </c>
      <c r="J26" s="18">
        <v>0</v>
      </c>
      <c r="K26" s="19">
        <v>675089.91</v>
      </c>
      <c r="L26" s="19">
        <f t="shared" si="3"/>
        <v>7441291.8399999999</v>
      </c>
      <c r="M26" s="19">
        <v>6459514.0388314025</v>
      </c>
      <c r="N26" s="19">
        <v>301620.06</v>
      </c>
      <c r="O26" s="19">
        <v>0</v>
      </c>
      <c r="P26" s="19">
        <v>680882.91666666663</v>
      </c>
      <c r="Q26" s="19">
        <f t="shared" si="4"/>
        <v>7442017.0154980691</v>
      </c>
      <c r="R26" s="19">
        <v>6459514.04</v>
      </c>
      <c r="S26" s="19">
        <v>301620.06</v>
      </c>
      <c r="T26" s="19">
        <v>0</v>
      </c>
      <c r="U26" s="19">
        <v>680882.92</v>
      </c>
      <c r="V26" s="19">
        <f t="shared" si="0"/>
        <v>7442017.0199999996</v>
      </c>
      <c r="W26" s="19">
        <f t="shared" si="5"/>
        <v>19378542.118831404</v>
      </c>
      <c r="X26" s="19">
        <f t="shared" si="5"/>
        <v>909928.01</v>
      </c>
      <c r="Y26" s="19">
        <f t="shared" si="5"/>
        <v>0</v>
      </c>
      <c r="Z26" s="19">
        <f t="shared" si="5"/>
        <v>2036855.7466666666</v>
      </c>
      <c r="AA26" s="19">
        <f t="shared" si="6"/>
        <v>22325325.875498071</v>
      </c>
      <c r="AB26" s="19">
        <f>6459514.04+1417942.1</f>
        <v>7877456.1400000006</v>
      </c>
      <c r="AC26" s="19">
        <v>301620.06</v>
      </c>
      <c r="AD26" s="19">
        <v>0</v>
      </c>
      <c r="AE26" s="19">
        <v>680882.92</v>
      </c>
      <c r="AF26" s="19">
        <v>0</v>
      </c>
      <c r="AG26" s="19">
        <f t="shared" si="7"/>
        <v>680882.92</v>
      </c>
      <c r="AH26" s="19">
        <f t="shared" si="8"/>
        <v>8859959.120000001</v>
      </c>
      <c r="AI26" s="19">
        <f>6459514.04+1417942.1</f>
        <v>7877456.1400000006</v>
      </c>
      <c r="AJ26" s="19">
        <v>330785.28000000003</v>
      </c>
      <c r="AK26" s="19">
        <v>0</v>
      </c>
      <c r="AL26" s="19">
        <v>680882.92</v>
      </c>
      <c r="AM26" s="19">
        <v>0</v>
      </c>
      <c r="AN26" s="19">
        <f t="shared" si="9"/>
        <v>680882.92</v>
      </c>
      <c r="AO26" s="19">
        <f t="shared" si="10"/>
        <v>8889124.3400000017</v>
      </c>
      <c r="AP26" s="19">
        <f>6459514.04+1417942.1</f>
        <v>7877456.1400000006</v>
      </c>
      <c r="AQ26" s="19">
        <v>318971.52000000002</v>
      </c>
      <c r="AR26" s="19">
        <v>0</v>
      </c>
      <c r="AS26" s="19">
        <v>680882.92</v>
      </c>
      <c r="AT26" s="19">
        <f t="shared" si="11"/>
        <v>8877310.5800000001</v>
      </c>
      <c r="AU26" s="19">
        <v>6459514.04</v>
      </c>
      <c r="AV26" s="19">
        <v>331154.46000000002</v>
      </c>
      <c r="AW26" s="19">
        <v>0</v>
      </c>
      <c r="AX26" s="19">
        <v>680882.92</v>
      </c>
      <c r="AY26" s="19">
        <f t="shared" si="1"/>
        <v>7471551.4199999999</v>
      </c>
      <c r="AZ26" s="19">
        <f t="shared" si="2"/>
        <v>56476734.115498073</v>
      </c>
      <c r="BA26" s="11"/>
      <c r="BB26" s="20"/>
      <c r="BC26" s="11"/>
      <c r="BD26" s="11"/>
      <c r="BE26" s="11"/>
      <c r="BF26" s="11"/>
      <c r="BG26" s="11"/>
      <c r="BH26" s="20"/>
      <c r="BI26" s="21"/>
      <c r="BJ26" s="21"/>
      <c r="BK26" s="21"/>
      <c r="BL26" s="21"/>
      <c r="BM26" s="21"/>
      <c r="BN26" s="20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</row>
    <row r="27" spans="1:116" ht="30">
      <c r="A27" s="15">
        <v>34</v>
      </c>
      <c r="B27" s="15" t="s">
        <v>200</v>
      </c>
      <c r="C27" s="15" t="s">
        <v>199</v>
      </c>
      <c r="D27" s="23" t="s">
        <v>198</v>
      </c>
      <c r="E27" s="17">
        <v>4340650</v>
      </c>
      <c r="F27" s="18">
        <v>43044.67</v>
      </c>
      <c r="G27" s="18">
        <v>18463.2</v>
      </c>
      <c r="H27" s="18">
        <v>0</v>
      </c>
      <c r="I27" s="18">
        <v>1135247.3</v>
      </c>
      <c r="J27" s="18">
        <v>12660.98</v>
      </c>
      <c r="K27" s="19">
        <v>34911.82</v>
      </c>
      <c r="L27" s="19">
        <f t="shared" si="3"/>
        <v>1182820.1000000001</v>
      </c>
      <c r="M27" s="19">
        <v>0</v>
      </c>
      <c r="N27" s="19">
        <v>1118820.9833333334</v>
      </c>
      <c r="O27" s="19">
        <v>13699.513333333334</v>
      </c>
      <c r="P27" s="19">
        <v>37225.25</v>
      </c>
      <c r="Q27" s="19">
        <f t="shared" si="4"/>
        <v>1169745.7466666668</v>
      </c>
      <c r="R27" s="19">
        <v>0</v>
      </c>
      <c r="S27" s="19">
        <v>1118820.98</v>
      </c>
      <c r="T27" s="19">
        <v>13699.51</v>
      </c>
      <c r="U27" s="19">
        <v>37225.25</v>
      </c>
      <c r="V27" s="19">
        <f t="shared" si="0"/>
        <v>1169745.74</v>
      </c>
      <c r="W27" s="19">
        <f t="shared" si="5"/>
        <v>0</v>
      </c>
      <c r="X27" s="19">
        <f t="shared" si="5"/>
        <v>3372889.2633333332</v>
      </c>
      <c r="Y27" s="19">
        <f t="shared" si="5"/>
        <v>40060.003333333334</v>
      </c>
      <c r="Z27" s="19">
        <f t="shared" si="5"/>
        <v>109362.32</v>
      </c>
      <c r="AA27" s="19">
        <f t="shared" si="6"/>
        <v>3522311.5866666664</v>
      </c>
      <c r="AB27" s="19">
        <v>0</v>
      </c>
      <c r="AC27" s="19">
        <v>1118820.99</v>
      </c>
      <c r="AD27" s="19">
        <v>13699.509999999998</v>
      </c>
      <c r="AE27" s="19">
        <v>37225.25</v>
      </c>
      <c r="AF27" s="19">
        <v>0</v>
      </c>
      <c r="AG27" s="19">
        <f t="shared" si="7"/>
        <v>37225.25</v>
      </c>
      <c r="AH27" s="19">
        <f t="shared" si="8"/>
        <v>1169745.75</v>
      </c>
      <c r="AI27" s="19">
        <v>0</v>
      </c>
      <c r="AJ27" s="19">
        <v>989818.43</v>
      </c>
      <c r="AK27" s="19">
        <v>22483.59</v>
      </c>
      <c r="AL27" s="19">
        <v>37225.25</v>
      </c>
      <c r="AM27" s="19">
        <v>0</v>
      </c>
      <c r="AN27" s="19">
        <f t="shared" si="9"/>
        <v>37225.25</v>
      </c>
      <c r="AO27" s="19">
        <f t="shared" si="10"/>
        <v>1049527.27</v>
      </c>
      <c r="AP27" s="19">
        <v>0</v>
      </c>
      <c r="AQ27" s="19">
        <v>1037767.62</v>
      </c>
      <c r="AR27" s="19">
        <v>25601.25</v>
      </c>
      <c r="AS27" s="19">
        <v>37225.25</v>
      </c>
      <c r="AT27" s="19">
        <f t="shared" si="11"/>
        <v>1100594.1200000001</v>
      </c>
      <c r="AU27" s="19">
        <v>0</v>
      </c>
      <c r="AV27" s="19">
        <v>1078274.8</v>
      </c>
      <c r="AW27" s="19">
        <v>26434.14</v>
      </c>
      <c r="AX27" s="19">
        <v>37225.25</v>
      </c>
      <c r="AY27" s="19">
        <f t="shared" si="1"/>
        <v>1141934.19</v>
      </c>
      <c r="AZ27" s="19">
        <f t="shared" si="2"/>
        <v>8045620.7866666671</v>
      </c>
      <c r="BA27" s="11"/>
      <c r="BB27" s="20"/>
      <c r="BC27" s="11"/>
      <c r="BD27" s="11"/>
      <c r="BE27" s="11"/>
      <c r="BF27" s="11"/>
      <c r="BG27" s="11"/>
      <c r="BH27" s="20"/>
      <c r="BI27" s="21"/>
      <c r="BJ27" s="21"/>
      <c r="BK27" s="21"/>
      <c r="BL27" s="21"/>
      <c r="BM27" s="21"/>
      <c r="BN27" s="20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</row>
    <row r="28" spans="1:116" ht="30">
      <c r="A28" s="15">
        <v>33</v>
      </c>
      <c r="B28" s="15" t="s">
        <v>197</v>
      </c>
      <c r="C28" s="15" t="s">
        <v>196</v>
      </c>
      <c r="D28" s="23" t="s">
        <v>195</v>
      </c>
      <c r="E28" s="17">
        <v>4183164</v>
      </c>
      <c r="F28" s="18">
        <v>162443.89000000001</v>
      </c>
      <c r="G28" s="18">
        <v>0</v>
      </c>
      <c r="H28" s="18">
        <v>5958851.96</v>
      </c>
      <c r="I28" s="18">
        <v>17162.77</v>
      </c>
      <c r="J28" s="18">
        <v>0</v>
      </c>
      <c r="K28" s="19">
        <v>587333.81999999995</v>
      </c>
      <c r="L28" s="19">
        <f t="shared" si="3"/>
        <v>6563348.5499999998</v>
      </c>
      <c r="M28" s="19">
        <v>6005460.1066666665</v>
      </c>
      <c r="N28" s="19">
        <v>17162.77</v>
      </c>
      <c r="O28" s="19">
        <v>0</v>
      </c>
      <c r="P28" s="19">
        <v>583297.66666666663</v>
      </c>
      <c r="Q28" s="19">
        <f t="shared" si="4"/>
        <v>6605920.543333333</v>
      </c>
      <c r="R28" s="19">
        <v>6005460.1100000003</v>
      </c>
      <c r="S28" s="19">
        <v>17162.77</v>
      </c>
      <c r="T28" s="19">
        <v>0</v>
      </c>
      <c r="U28" s="19">
        <v>583297.67000000004</v>
      </c>
      <c r="V28" s="19">
        <f t="shared" si="0"/>
        <v>6605920.5499999998</v>
      </c>
      <c r="W28" s="19">
        <f t="shared" si="5"/>
        <v>17969772.176666666</v>
      </c>
      <c r="X28" s="19">
        <f t="shared" si="5"/>
        <v>51488.31</v>
      </c>
      <c r="Y28" s="19">
        <f t="shared" si="5"/>
        <v>0</v>
      </c>
      <c r="Z28" s="19">
        <f t="shared" si="5"/>
        <v>1753929.1566666667</v>
      </c>
      <c r="AA28" s="19">
        <f t="shared" si="6"/>
        <v>19775189.643333331</v>
      </c>
      <c r="AB28" s="19">
        <f>6005460.1+831813.16</f>
        <v>6837273.2599999998</v>
      </c>
      <c r="AC28" s="19">
        <v>17162.77</v>
      </c>
      <c r="AD28" s="19">
        <v>0</v>
      </c>
      <c r="AE28" s="19">
        <v>583297.67000000004</v>
      </c>
      <c r="AF28" s="19">
        <v>0</v>
      </c>
      <c r="AG28" s="19">
        <f t="shared" si="7"/>
        <v>583297.67000000004</v>
      </c>
      <c r="AH28" s="19">
        <f t="shared" si="8"/>
        <v>7437733.6999999993</v>
      </c>
      <c r="AI28" s="19">
        <f>6087375.38+1151489.92</f>
        <v>7238865.2999999998</v>
      </c>
      <c r="AJ28" s="19">
        <v>17162.77</v>
      </c>
      <c r="AK28" s="19">
        <v>0</v>
      </c>
      <c r="AL28" s="19">
        <v>817784</v>
      </c>
      <c r="AM28" s="19">
        <v>0</v>
      </c>
      <c r="AN28" s="19">
        <f t="shared" si="9"/>
        <v>817784</v>
      </c>
      <c r="AO28" s="19">
        <f t="shared" si="10"/>
        <v>8073812.0699999994</v>
      </c>
      <c r="AP28" s="19">
        <f>6094493.12+1104796.18</f>
        <v>7199289.2999999998</v>
      </c>
      <c r="AQ28" s="19">
        <v>17162.77</v>
      </c>
      <c r="AR28" s="19">
        <v>0</v>
      </c>
      <c r="AS28" s="19">
        <v>817784</v>
      </c>
      <c r="AT28" s="19">
        <f t="shared" si="11"/>
        <v>8034236.0699999994</v>
      </c>
      <c r="AU28" s="19">
        <v>6129706.7800000003</v>
      </c>
      <c r="AV28" s="19">
        <v>17162.77</v>
      </c>
      <c r="AW28" s="19">
        <v>0</v>
      </c>
      <c r="AX28" s="19">
        <v>817784</v>
      </c>
      <c r="AY28" s="19">
        <f t="shared" si="1"/>
        <v>6964653.5499999998</v>
      </c>
      <c r="AZ28" s="19">
        <f t="shared" si="2"/>
        <v>50448068.923333324</v>
      </c>
      <c r="BA28" s="11"/>
      <c r="BB28" s="20"/>
      <c r="BC28" s="11"/>
      <c r="BD28" s="11"/>
      <c r="BE28" s="11"/>
      <c r="BF28" s="11"/>
      <c r="BG28" s="11"/>
      <c r="BH28" s="20"/>
      <c r="BI28" s="21"/>
      <c r="BJ28" s="21"/>
      <c r="BK28" s="21"/>
      <c r="BL28" s="21"/>
      <c r="BM28" s="21"/>
      <c r="BN28" s="20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</row>
    <row r="29" spans="1:116" ht="30">
      <c r="A29" s="15">
        <v>5</v>
      </c>
      <c r="B29" s="15" t="s">
        <v>194</v>
      </c>
      <c r="C29" s="15" t="s">
        <v>193</v>
      </c>
      <c r="D29" s="23" t="s">
        <v>192</v>
      </c>
      <c r="E29" s="17">
        <v>4943871</v>
      </c>
      <c r="F29" s="18">
        <v>85707</v>
      </c>
      <c r="G29" s="18">
        <v>51256</v>
      </c>
      <c r="H29" s="18">
        <v>8966723.4499999993</v>
      </c>
      <c r="I29" s="18">
        <v>644302.9</v>
      </c>
      <c r="J29" s="18">
        <v>0</v>
      </c>
      <c r="K29" s="19">
        <v>467357</v>
      </c>
      <c r="L29" s="19">
        <f t="shared" si="3"/>
        <v>10078383.35</v>
      </c>
      <c r="M29" s="19">
        <v>8966723.4528241213</v>
      </c>
      <c r="N29" s="19">
        <v>613362.72916666663</v>
      </c>
      <c r="O29" s="19">
        <v>0</v>
      </c>
      <c r="P29" s="19">
        <v>485508.58333333331</v>
      </c>
      <c r="Q29" s="19">
        <f t="shared" si="4"/>
        <v>10065594.765324121</v>
      </c>
      <c r="R29" s="19">
        <v>8966723.4499999993</v>
      </c>
      <c r="S29" s="19">
        <v>613362.73</v>
      </c>
      <c r="T29" s="19">
        <v>0</v>
      </c>
      <c r="U29" s="19">
        <v>217531.79</v>
      </c>
      <c r="V29" s="19">
        <f t="shared" si="0"/>
        <v>9797617.9699999988</v>
      </c>
      <c r="W29" s="19">
        <f t="shared" si="5"/>
        <v>26900170.352824118</v>
      </c>
      <c r="X29" s="19">
        <f t="shared" si="5"/>
        <v>1871028.3591666666</v>
      </c>
      <c r="Y29" s="19">
        <f t="shared" si="5"/>
        <v>0</v>
      </c>
      <c r="Z29" s="19">
        <f t="shared" si="5"/>
        <v>1170397.3733333333</v>
      </c>
      <c r="AA29" s="19">
        <f t="shared" si="6"/>
        <v>29941596.08532412</v>
      </c>
      <c r="AB29" s="19">
        <f>8966723.45+2103305.5</f>
        <v>11070028.949999999</v>
      </c>
      <c r="AC29" s="19">
        <v>613362.73</v>
      </c>
      <c r="AD29" s="19">
        <v>0</v>
      </c>
      <c r="AE29" s="19">
        <v>217531.78999999998</v>
      </c>
      <c r="AF29" s="19">
        <v>0</v>
      </c>
      <c r="AG29" s="19">
        <f t="shared" si="7"/>
        <v>217531.78999999998</v>
      </c>
      <c r="AH29" s="19">
        <f t="shared" si="8"/>
        <v>11900923.469999999</v>
      </c>
      <c r="AI29" s="19">
        <v>8966723.4499999993</v>
      </c>
      <c r="AJ29" s="19">
        <v>296952.53999999998</v>
      </c>
      <c r="AK29" s="19">
        <v>0</v>
      </c>
      <c r="AL29" s="19">
        <v>217531.79</v>
      </c>
      <c r="AM29" s="19">
        <v>0</v>
      </c>
      <c r="AN29" s="19">
        <f t="shared" si="9"/>
        <v>217531.79</v>
      </c>
      <c r="AO29" s="19">
        <f t="shared" si="10"/>
        <v>9481207.7799999975</v>
      </c>
      <c r="AP29" s="19">
        <v>8966723.4499999993</v>
      </c>
      <c r="AQ29" s="19">
        <v>406907.45</v>
      </c>
      <c r="AR29" s="19">
        <v>0</v>
      </c>
      <c r="AS29" s="19">
        <v>217531.79</v>
      </c>
      <c r="AT29" s="19">
        <f t="shared" si="11"/>
        <v>9591162.6899999976</v>
      </c>
      <c r="AU29" s="19">
        <v>8966723.4499999993</v>
      </c>
      <c r="AV29" s="19">
        <v>471941.15</v>
      </c>
      <c r="AW29" s="19">
        <v>0</v>
      </c>
      <c r="AX29" s="19">
        <v>217531.79</v>
      </c>
      <c r="AY29" s="19">
        <f t="shared" si="1"/>
        <v>9656196.3899999987</v>
      </c>
      <c r="AZ29" s="19">
        <f t="shared" si="2"/>
        <v>70708049.415324122</v>
      </c>
      <c r="BA29" s="11"/>
      <c r="BB29" s="20"/>
      <c r="BC29" s="11"/>
      <c r="BD29" s="11"/>
      <c r="BE29" s="11"/>
      <c r="BF29" s="11"/>
      <c r="BG29" s="11"/>
      <c r="BH29" s="20"/>
      <c r="BI29" s="21"/>
      <c r="BJ29" s="21"/>
      <c r="BK29" s="21"/>
      <c r="BL29" s="21"/>
      <c r="BM29" s="21"/>
      <c r="BN29" s="20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</row>
    <row r="30" spans="1:116" ht="30">
      <c r="A30" s="15">
        <v>16</v>
      </c>
      <c r="B30" s="15" t="s">
        <v>191</v>
      </c>
      <c r="C30" s="15" t="s">
        <v>190</v>
      </c>
      <c r="D30" s="23" t="s">
        <v>189</v>
      </c>
      <c r="E30" s="17">
        <v>7548010</v>
      </c>
      <c r="F30" s="18">
        <v>0</v>
      </c>
      <c r="G30" s="18">
        <v>0</v>
      </c>
      <c r="H30" s="18">
        <v>3307770.63</v>
      </c>
      <c r="I30" s="18">
        <v>87346.94</v>
      </c>
      <c r="J30" s="18">
        <v>0</v>
      </c>
      <c r="K30" s="19">
        <v>100653</v>
      </c>
      <c r="L30" s="19">
        <f t="shared" si="3"/>
        <v>3495770.57</v>
      </c>
      <c r="M30" s="19">
        <v>3307770.6326697562</v>
      </c>
      <c r="N30" s="19">
        <v>87346.937433333354</v>
      </c>
      <c r="O30" s="19">
        <v>0</v>
      </c>
      <c r="P30" s="19">
        <v>102767</v>
      </c>
      <c r="Q30" s="19">
        <f t="shared" si="4"/>
        <v>3497884.5701030893</v>
      </c>
      <c r="R30" s="19">
        <v>3307770.63</v>
      </c>
      <c r="S30" s="19">
        <v>87346.94</v>
      </c>
      <c r="T30" s="19">
        <v>0</v>
      </c>
      <c r="U30" s="19">
        <v>102767</v>
      </c>
      <c r="V30" s="19">
        <f t="shared" si="0"/>
        <v>3497884.57</v>
      </c>
      <c r="W30" s="19">
        <f t="shared" si="5"/>
        <v>9923311.892669756</v>
      </c>
      <c r="X30" s="19">
        <f t="shared" si="5"/>
        <v>262040.81743333337</v>
      </c>
      <c r="Y30" s="19">
        <f t="shared" si="5"/>
        <v>0</v>
      </c>
      <c r="Z30" s="19">
        <f t="shared" si="5"/>
        <v>306187</v>
      </c>
      <c r="AA30" s="19">
        <f t="shared" si="6"/>
        <v>10491539.710103089</v>
      </c>
      <c r="AB30" s="19">
        <v>3307770.63</v>
      </c>
      <c r="AC30" s="19">
        <v>87346.94</v>
      </c>
      <c r="AD30" s="19">
        <v>0</v>
      </c>
      <c r="AE30" s="19">
        <v>102767</v>
      </c>
      <c r="AF30" s="19">
        <v>0</v>
      </c>
      <c r="AG30" s="19">
        <f t="shared" si="7"/>
        <v>102767</v>
      </c>
      <c r="AH30" s="19">
        <f t="shared" si="8"/>
        <v>3497884.57</v>
      </c>
      <c r="AI30" s="19">
        <v>3173897.1</v>
      </c>
      <c r="AJ30" s="19">
        <v>87346.94</v>
      </c>
      <c r="AK30" s="19">
        <v>0</v>
      </c>
      <c r="AL30" s="19">
        <v>102767</v>
      </c>
      <c r="AM30" s="19">
        <v>0</v>
      </c>
      <c r="AN30" s="19">
        <f t="shared" si="9"/>
        <v>102767</v>
      </c>
      <c r="AO30" s="19">
        <f t="shared" si="10"/>
        <v>3364011.04</v>
      </c>
      <c r="AP30" s="19">
        <v>3167969.47</v>
      </c>
      <c r="AQ30" s="19">
        <v>87346.94</v>
      </c>
      <c r="AR30" s="19">
        <v>0</v>
      </c>
      <c r="AS30" s="19">
        <v>102767</v>
      </c>
      <c r="AT30" s="19">
        <f t="shared" si="11"/>
        <v>3358083.41</v>
      </c>
      <c r="AU30" s="19">
        <v>3129028.75</v>
      </c>
      <c r="AV30" s="19">
        <v>87346.94</v>
      </c>
      <c r="AW30" s="19">
        <v>0</v>
      </c>
      <c r="AX30" s="19">
        <v>102767</v>
      </c>
      <c r="AY30" s="19">
        <f t="shared" si="1"/>
        <v>3319142.69</v>
      </c>
      <c r="AZ30" s="19">
        <f t="shared" si="2"/>
        <v>24030661.420103092</v>
      </c>
      <c r="BA30" s="11"/>
      <c r="BB30" s="20"/>
      <c r="BC30" s="11"/>
      <c r="BD30" s="11"/>
      <c r="BE30" s="11"/>
      <c r="BF30" s="11"/>
      <c r="BG30" s="11"/>
      <c r="BH30" s="20"/>
      <c r="BI30" s="21"/>
      <c r="BJ30" s="21"/>
      <c r="BK30" s="21"/>
      <c r="BL30" s="21"/>
      <c r="BM30" s="21"/>
      <c r="BN30" s="20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</row>
    <row r="31" spans="1:116" ht="17.25" customHeight="1">
      <c r="A31" s="15">
        <v>1</v>
      </c>
      <c r="B31" s="15" t="s">
        <v>188</v>
      </c>
      <c r="C31" s="15" t="s">
        <v>187</v>
      </c>
      <c r="D31" s="23" t="s">
        <v>186</v>
      </c>
      <c r="E31" s="17">
        <v>4316180</v>
      </c>
      <c r="F31" s="18">
        <v>22442</v>
      </c>
      <c r="G31" s="18">
        <v>40385</v>
      </c>
      <c r="H31" s="18">
        <v>2493168.96</v>
      </c>
      <c r="I31" s="18">
        <v>684115.02</v>
      </c>
      <c r="J31" s="18">
        <v>0</v>
      </c>
      <c r="K31" s="19">
        <v>1152387</v>
      </c>
      <c r="L31" s="19">
        <f t="shared" si="3"/>
        <v>4329670.9800000004</v>
      </c>
      <c r="M31" s="19">
        <v>2522376.7458333331</v>
      </c>
      <c r="N31" s="19">
        <v>666142.25</v>
      </c>
      <c r="O31" s="19">
        <v>0</v>
      </c>
      <c r="P31" s="19">
        <v>1186469.3333333333</v>
      </c>
      <c r="Q31" s="19">
        <f t="shared" si="4"/>
        <v>4374988.3291666666</v>
      </c>
      <c r="R31" s="19">
        <v>2522376.75</v>
      </c>
      <c r="S31" s="19">
        <v>666142.25</v>
      </c>
      <c r="T31" s="19">
        <v>0</v>
      </c>
      <c r="U31" s="19">
        <v>1186469.33</v>
      </c>
      <c r="V31" s="19">
        <f t="shared" si="0"/>
        <v>4374988.33</v>
      </c>
      <c r="W31" s="19">
        <f t="shared" si="5"/>
        <v>7537922.4558333326</v>
      </c>
      <c r="X31" s="19">
        <f t="shared" si="5"/>
        <v>2016399.52</v>
      </c>
      <c r="Y31" s="19">
        <f t="shared" si="5"/>
        <v>0</v>
      </c>
      <c r="Z31" s="19">
        <f>K31+P31+U31</f>
        <v>3525325.6633333331</v>
      </c>
      <c r="AA31" s="19">
        <f t="shared" si="6"/>
        <v>13079647.639166664</v>
      </c>
      <c r="AB31" s="19">
        <f>2522376.74+488094.86</f>
        <v>3010471.6</v>
      </c>
      <c r="AC31" s="19">
        <v>666142.25</v>
      </c>
      <c r="AD31" s="19">
        <v>0</v>
      </c>
      <c r="AE31" s="19">
        <v>1186469.3400000001</v>
      </c>
      <c r="AF31" s="19">
        <v>0</v>
      </c>
      <c r="AG31" s="19">
        <f t="shared" si="7"/>
        <v>1186469.3400000001</v>
      </c>
      <c r="AH31" s="19">
        <f t="shared" si="8"/>
        <v>4863083.1900000004</v>
      </c>
      <c r="AI31" s="19">
        <f>2556438.09+540288.57</f>
        <v>3096726.6599999997</v>
      </c>
      <c r="AJ31" s="19">
        <v>676940.56</v>
      </c>
      <c r="AK31" s="19">
        <v>0</v>
      </c>
      <c r="AL31" s="19">
        <v>1186469.33</v>
      </c>
      <c r="AM31" s="19">
        <v>0</v>
      </c>
      <c r="AN31" s="19">
        <f t="shared" si="9"/>
        <v>1186469.33</v>
      </c>
      <c r="AO31" s="19">
        <f t="shared" si="10"/>
        <v>4960136.55</v>
      </c>
      <c r="AP31" s="19">
        <v>2556438.09</v>
      </c>
      <c r="AQ31" s="19">
        <v>664489.80000000005</v>
      </c>
      <c r="AR31" s="19">
        <v>0</v>
      </c>
      <c r="AS31" s="19">
        <v>1186469.33</v>
      </c>
      <c r="AT31" s="19">
        <f t="shared" si="11"/>
        <v>4407397.22</v>
      </c>
      <c r="AU31" s="19">
        <v>2556438.09</v>
      </c>
      <c r="AV31" s="19">
        <v>663510</v>
      </c>
      <c r="AW31" s="19">
        <v>0</v>
      </c>
      <c r="AX31" s="19">
        <v>1186469.33</v>
      </c>
      <c r="AY31" s="19">
        <f t="shared" si="1"/>
        <v>4406417.42</v>
      </c>
      <c r="AZ31" s="19">
        <f t="shared" si="2"/>
        <v>31779509.019166663</v>
      </c>
      <c r="BA31" s="11"/>
      <c r="BB31" s="20"/>
      <c r="BC31" s="11"/>
      <c r="BD31" s="11"/>
      <c r="BE31" s="11"/>
      <c r="BF31" s="11"/>
      <c r="BG31" s="11"/>
      <c r="BH31" s="20"/>
      <c r="BI31" s="21"/>
      <c r="BJ31" s="21"/>
      <c r="BK31" s="21"/>
      <c r="BL31" s="21"/>
      <c r="BM31" s="21"/>
      <c r="BN31" s="20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</row>
    <row r="32" spans="1:116" ht="30">
      <c r="A32" s="15">
        <v>37</v>
      </c>
      <c r="B32" s="15" t="s">
        <v>185</v>
      </c>
      <c r="C32" s="15" t="s">
        <v>184</v>
      </c>
      <c r="D32" s="23" t="s">
        <v>183</v>
      </c>
      <c r="E32" s="17">
        <v>4283538</v>
      </c>
      <c r="F32" s="18">
        <v>106962.11</v>
      </c>
      <c r="G32" s="18">
        <v>0</v>
      </c>
      <c r="H32" s="18">
        <v>2924779.47</v>
      </c>
      <c r="I32" s="18">
        <v>0</v>
      </c>
      <c r="J32" s="18">
        <v>0</v>
      </c>
      <c r="K32" s="19">
        <v>728982</v>
      </c>
      <c r="L32" s="19">
        <f t="shared" si="3"/>
        <v>3653761.47</v>
      </c>
      <c r="M32" s="19">
        <v>2857923.1591666662</v>
      </c>
      <c r="N32" s="19">
        <v>0</v>
      </c>
      <c r="O32" s="19">
        <v>0</v>
      </c>
      <c r="P32" s="19">
        <v>719539.66666666663</v>
      </c>
      <c r="Q32" s="19">
        <f t="shared" si="4"/>
        <v>3577462.8258333327</v>
      </c>
      <c r="R32" s="19">
        <v>2857923.16</v>
      </c>
      <c r="S32" s="19">
        <v>0</v>
      </c>
      <c r="T32" s="19">
        <v>0</v>
      </c>
      <c r="U32" s="19">
        <v>719539.67</v>
      </c>
      <c r="V32" s="19">
        <f t="shared" si="0"/>
        <v>3577462.83</v>
      </c>
      <c r="W32" s="19">
        <f t="shared" si="5"/>
        <v>8640625.7891666666</v>
      </c>
      <c r="X32" s="19">
        <f t="shared" si="5"/>
        <v>0</v>
      </c>
      <c r="Y32" s="19">
        <f t="shared" si="5"/>
        <v>0</v>
      </c>
      <c r="Z32" s="19">
        <f t="shared" si="5"/>
        <v>2168061.3366666664</v>
      </c>
      <c r="AA32" s="19">
        <f t="shared" si="6"/>
        <v>10808687.125833333</v>
      </c>
      <c r="AB32" s="19">
        <v>2857923.16</v>
      </c>
      <c r="AC32" s="19">
        <v>0</v>
      </c>
      <c r="AD32" s="19">
        <v>0</v>
      </c>
      <c r="AE32" s="19">
        <v>719539.66999999993</v>
      </c>
      <c r="AF32" s="19">
        <v>0</v>
      </c>
      <c r="AG32" s="19">
        <f t="shared" si="7"/>
        <v>719539.66999999993</v>
      </c>
      <c r="AH32" s="19">
        <f t="shared" si="8"/>
        <v>3577462.83</v>
      </c>
      <c r="AI32" s="19">
        <v>2959434.62</v>
      </c>
      <c r="AJ32" s="19">
        <v>0</v>
      </c>
      <c r="AK32" s="19">
        <v>0</v>
      </c>
      <c r="AL32" s="19">
        <v>719539.67</v>
      </c>
      <c r="AM32" s="19">
        <v>0</v>
      </c>
      <c r="AN32" s="19">
        <f t="shared" si="9"/>
        <v>719539.67</v>
      </c>
      <c r="AO32" s="19">
        <f t="shared" si="10"/>
        <v>3678974.29</v>
      </c>
      <c r="AP32" s="19">
        <v>2888180.69</v>
      </c>
      <c r="AQ32" s="19">
        <v>0</v>
      </c>
      <c r="AR32" s="19">
        <v>0</v>
      </c>
      <c r="AS32" s="19">
        <v>719539.67</v>
      </c>
      <c r="AT32" s="19">
        <f t="shared" si="11"/>
        <v>3607720.36</v>
      </c>
      <c r="AU32" s="19">
        <v>2969989.56</v>
      </c>
      <c r="AV32" s="19">
        <v>0</v>
      </c>
      <c r="AW32" s="19">
        <v>0</v>
      </c>
      <c r="AX32" s="19">
        <v>719539.67</v>
      </c>
      <c r="AY32" s="19">
        <f t="shared" si="1"/>
        <v>3689529.23</v>
      </c>
      <c r="AZ32" s="19">
        <f t="shared" si="2"/>
        <v>25469335.945833333</v>
      </c>
      <c r="BA32" s="11"/>
      <c r="BB32" s="20"/>
      <c r="BC32" s="11"/>
      <c r="BD32" s="11"/>
      <c r="BE32" s="11"/>
      <c r="BF32" s="11"/>
      <c r="BG32" s="11"/>
      <c r="BH32" s="20"/>
      <c r="BI32" s="21"/>
      <c r="BJ32" s="21"/>
      <c r="BK32" s="21"/>
      <c r="BL32" s="21"/>
      <c r="BM32" s="21"/>
      <c r="BN32" s="20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</row>
    <row r="33" spans="1:116" ht="33.75" customHeight="1">
      <c r="A33" s="15">
        <v>12</v>
      </c>
      <c r="B33" s="15" t="s">
        <v>182</v>
      </c>
      <c r="C33" s="15" t="s">
        <v>181</v>
      </c>
      <c r="D33" s="23" t="s">
        <v>180</v>
      </c>
      <c r="E33" s="17">
        <v>4316210</v>
      </c>
      <c r="F33" s="18">
        <v>33446</v>
      </c>
      <c r="G33" s="18">
        <v>9369</v>
      </c>
      <c r="H33" s="18">
        <v>1724382.51</v>
      </c>
      <c r="I33" s="18">
        <v>205181.06</v>
      </c>
      <c r="J33" s="18">
        <v>0</v>
      </c>
      <c r="K33" s="19">
        <v>597052</v>
      </c>
      <c r="L33" s="19">
        <f t="shared" si="3"/>
        <v>2526615.5700000003</v>
      </c>
      <c r="M33" s="19">
        <v>1731946.8291666666</v>
      </c>
      <c r="N33" s="19">
        <v>200365.93166666667</v>
      </c>
      <c r="O33" s="19">
        <v>0</v>
      </c>
      <c r="P33" s="19">
        <v>645004.08333333337</v>
      </c>
      <c r="Q33" s="19">
        <f t="shared" si="4"/>
        <v>2577316.8441666667</v>
      </c>
      <c r="R33" s="19">
        <v>1731946.83</v>
      </c>
      <c r="S33" s="19">
        <v>200365.93</v>
      </c>
      <c r="T33" s="19">
        <v>0</v>
      </c>
      <c r="U33" s="19">
        <v>645004.07999999996</v>
      </c>
      <c r="V33" s="19">
        <f t="shared" si="0"/>
        <v>2577316.84</v>
      </c>
      <c r="W33" s="19">
        <f t="shared" si="5"/>
        <v>5188276.1691666665</v>
      </c>
      <c r="X33" s="19">
        <f t="shared" si="5"/>
        <v>605912.92166666663</v>
      </c>
      <c r="Y33" s="19">
        <f t="shared" si="5"/>
        <v>0</v>
      </c>
      <c r="Z33" s="19">
        <f t="shared" si="5"/>
        <v>1887060.1633333336</v>
      </c>
      <c r="AA33" s="19">
        <f t="shared" si="6"/>
        <v>7681249.2541666664</v>
      </c>
      <c r="AB33" s="19">
        <v>1731946.83</v>
      </c>
      <c r="AC33" s="19">
        <v>200365.94</v>
      </c>
      <c r="AD33" s="19">
        <v>0</v>
      </c>
      <c r="AE33" s="19">
        <v>645004.08000000007</v>
      </c>
      <c r="AF33" s="19">
        <v>0</v>
      </c>
      <c r="AG33" s="19">
        <f t="shared" si="7"/>
        <v>645004.08000000007</v>
      </c>
      <c r="AH33" s="19">
        <f t="shared" si="8"/>
        <v>2577316.85</v>
      </c>
      <c r="AI33" s="19">
        <v>1771157.59</v>
      </c>
      <c r="AJ33" s="19">
        <v>162886.92000000001</v>
      </c>
      <c r="AK33" s="19">
        <v>0</v>
      </c>
      <c r="AL33" s="19">
        <v>645004.07999999996</v>
      </c>
      <c r="AM33" s="19">
        <v>0</v>
      </c>
      <c r="AN33" s="19">
        <f t="shared" si="9"/>
        <v>645004.07999999996</v>
      </c>
      <c r="AO33" s="19">
        <f t="shared" si="10"/>
        <v>2579048.59</v>
      </c>
      <c r="AP33" s="19">
        <v>1722089.21</v>
      </c>
      <c r="AQ33" s="19">
        <v>182239.78</v>
      </c>
      <c r="AR33" s="19">
        <v>0</v>
      </c>
      <c r="AS33" s="19">
        <v>645004.07999999996</v>
      </c>
      <c r="AT33" s="19">
        <f t="shared" si="11"/>
        <v>2549333.0699999998</v>
      </c>
      <c r="AU33" s="19">
        <v>1732798.47</v>
      </c>
      <c r="AV33" s="19">
        <v>173576.33</v>
      </c>
      <c r="AW33" s="19">
        <v>0</v>
      </c>
      <c r="AX33" s="19">
        <v>645004.07999999996</v>
      </c>
      <c r="AY33" s="19">
        <f t="shared" si="1"/>
        <v>2551378.88</v>
      </c>
      <c r="AZ33" s="19">
        <f t="shared" si="2"/>
        <v>17981141.644166667</v>
      </c>
      <c r="BA33" s="11"/>
      <c r="BB33" s="20"/>
      <c r="BC33" s="11"/>
      <c r="BD33" s="11"/>
      <c r="BE33" s="11"/>
      <c r="BF33" s="11"/>
      <c r="BG33" s="11"/>
      <c r="BH33" s="20"/>
      <c r="BI33" s="21"/>
      <c r="BJ33" s="21"/>
      <c r="BK33" s="21"/>
      <c r="BL33" s="21"/>
      <c r="BM33" s="21"/>
      <c r="BN33" s="20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</row>
    <row r="34" spans="1:116">
      <c r="A34" s="15">
        <v>14</v>
      </c>
      <c r="B34" s="15" t="s">
        <v>179</v>
      </c>
      <c r="C34" s="15" t="s">
        <v>178</v>
      </c>
      <c r="D34" s="23" t="s">
        <v>177</v>
      </c>
      <c r="E34" s="17">
        <v>4283570</v>
      </c>
      <c r="F34" s="18">
        <v>572536</v>
      </c>
      <c r="G34" s="18">
        <v>0</v>
      </c>
      <c r="H34" s="18">
        <v>16641407.810000001</v>
      </c>
      <c r="I34" s="18">
        <v>382856.14</v>
      </c>
      <c r="J34" s="18">
        <v>0</v>
      </c>
      <c r="K34" s="19">
        <v>3221248</v>
      </c>
      <c r="L34" s="19">
        <f t="shared" si="3"/>
        <v>20245511.949999999</v>
      </c>
      <c r="M34" s="19">
        <v>16641407.806836337</v>
      </c>
      <c r="N34" s="19">
        <v>382856.14295000001</v>
      </c>
      <c r="O34" s="19">
        <v>0</v>
      </c>
      <c r="P34" s="19">
        <v>3356342.1666666665</v>
      </c>
      <c r="Q34" s="19">
        <f t="shared" si="4"/>
        <v>20380606.116453003</v>
      </c>
      <c r="R34" s="19">
        <v>16641407.810000001</v>
      </c>
      <c r="S34" s="19">
        <v>382856.14</v>
      </c>
      <c r="T34" s="19">
        <v>0</v>
      </c>
      <c r="U34" s="19">
        <v>3356342.17</v>
      </c>
      <c r="V34" s="19">
        <f t="shared" si="0"/>
        <v>20380606.119999997</v>
      </c>
      <c r="W34" s="19">
        <f t="shared" si="5"/>
        <v>49924223.426836342</v>
      </c>
      <c r="X34" s="19">
        <f t="shared" si="5"/>
        <v>1148568.42295</v>
      </c>
      <c r="Y34" s="19">
        <f t="shared" si="5"/>
        <v>0</v>
      </c>
      <c r="Z34" s="19">
        <f t="shared" si="5"/>
        <v>9933932.336666666</v>
      </c>
      <c r="AA34" s="19">
        <f t="shared" si="6"/>
        <v>61006724.186453007</v>
      </c>
      <c r="AB34" s="19">
        <f>16641407.8+2936719.03</f>
        <v>19578126.830000002</v>
      </c>
      <c r="AC34" s="19">
        <v>382856.14</v>
      </c>
      <c r="AD34" s="19">
        <v>0</v>
      </c>
      <c r="AE34" s="19">
        <v>3356342.1700000004</v>
      </c>
      <c r="AF34" s="19">
        <v>0</v>
      </c>
      <c r="AG34" s="19">
        <f t="shared" si="7"/>
        <v>3356342.1700000004</v>
      </c>
      <c r="AH34" s="19">
        <f t="shared" si="8"/>
        <v>23317325.140000004</v>
      </c>
      <c r="AI34" s="19">
        <f>16641407.81+2936719.02</f>
        <v>19578126.830000002</v>
      </c>
      <c r="AJ34" s="19">
        <v>382856.14</v>
      </c>
      <c r="AK34" s="19">
        <v>0</v>
      </c>
      <c r="AL34" s="19">
        <v>3356342.17</v>
      </c>
      <c r="AM34" s="19">
        <v>0</v>
      </c>
      <c r="AN34" s="19">
        <f t="shared" si="9"/>
        <v>3356342.17</v>
      </c>
      <c r="AO34" s="19">
        <f t="shared" si="10"/>
        <v>23317325.140000001</v>
      </c>
      <c r="AP34" s="19">
        <f>16641407.81+2936719.02</f>
        <v>19578126.830000002</v>
      </c>
      <c r="AQ34" s="19">
        <v>382856.14</v>
      </c>
      <c r="AR34" s="19">
        <v>0</v>
      </c>
      <c r="AS34" s="19">
        <v>3356342.17</v>
      </c>
      <c r="AT34" s="19">
        <f t="shared" si="11"/>
        <v>23317325.140000001</v>
      </c>
      <c r="AU34" s="19">
        <v>16641407.810000001</v>
      </c>
      <c r="AV34" s="19">
        <v>382856.14</v>
      </c>
      <c r="AW34" s="19">
        <v>0</v>
      </c>
      <c r="AX34" s="19">
        <v>3356342.17</v>
      </c>
      <c r="AY34" s="19">
        <f t="shared" ref="AY34:AY65" si="12">AU34+AV34+AW34+AX34</f>
        <v>20380606.119999997</v>
      </c>
      <c r="AZ34" s="19">
        <f t="shared" ref="AZ34:AZ65" si="13">F34+G34+AA34+AH34+AO34+AT34+AY34</f>
        <v>151911841.72645301</v>
      </c>
      <c r="BA34" s="11"/>
      <c r="BB34" s="20"/>
      <c r="BC34" s="11"/>
      <c r="BD34" s="11"/>
      <c r="BE34" s="11"/>
      <c r="BF34" s="11"/>
      <c r="BG34" s="11"/>
      <c r="BH34" s="20"/>
      <c r="BI34" s="21"/>
      <c r="BJ34" s="21"/>
      <c r="BK34" s="21"/>
      <c r="BL34" s="21"/>
      <c r="BM34" s="21"/>
      <c r="BN34" s="20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</row>
    <row r="35" spans="1:116" ht="30">
      <c r="A35" s="15">
        <v>25</v>
      </c>
      <c r="B35" s="15" t="s">
        <v>176</v>
      </c>
      <c r="C35" s="15" t="s">
        <v>175</v>
      </c>
      <c r="D35" s="23" t="s">
        <v>174</v>
      </c>
      <c r="E35" s="17">
        <v>4267265</v>
      </c>
      <c r="F35" s="18">
        <v>32642</v>
      </c>
      <c r="G35" s="18">
        <v>43117</v>
      </c>
      <c r="H35" s="18">
        <v>221885.84</v>
      </c>
      <c r="I35" s="18">
        <v>0</v>
      </c>
      <c r="J35" s="18">
        <v>0</v>
      </c>
      <c r="K35" s="19">
        <v>262993</v>
      </c>
      <c r="L35" s="19">
        <f t="shared" si="3"/>
        <v>484878.83999999997</v>
      </c>
      <c r="M35" s="19">
        <v>216295.67416666666</v>
      </c>
      <c r="N35" s="19">
        <v>0</v>
      </c>
      <c r="O35" s="19">
        <v>0</v>
      </c>
      <c r="P35" s="19">
        <v>292273.75</v>
      </c>
      <c r="Q35" s="19">
        <f t="shared" si="4"/>
        <v>508569.42416666669</v>
      </c>
      <c r="R35" s="19">
        <v>216295.67</v>
      </c>
      <c r="S35" s="19">
        <v>0</v>
      </c>
      <c r="T35" s="19">
        <v>0</v>
      </c>
      <c r="U35" s="19">
        <v>292273.75</v>
      </c>
      <c r="V35" s="19">
        <f t="shared" si="0"/>
        <v>508569.42000000004</v>
      </c>
      <c r="W35" s="19">
        <f t="shared" si="5"/>
        <v>654477.1841666667</v>
      </c>
      <c r="X35" s="19">
        <f t="shared" si="5"/>
        <v>0</v>
      </c>
      <c r="Y35" s="19">
        <f t="shared" si="5"/>
        <v>0</v>
      </c>
      <c r="Z35" s="19">
        <f t="shared" si="5"/>
        <v>847540.5</v>
      </c>
      <c r="AA35" s="19">
        <f t="shared" si="6"/>
        <v>1502017.6841666666</v>
      </c>
      <c r="AB35" s="19">
        <v>216295.67999999999</v>
      </c>
      <c r="AC35" s="19">
        <v>0</v>
      </c>
      <c r="AD35" s="19">
        <v>0</v>
      </c>
      <c r="AE35" s="19">
        <v>292273.75</v>
      </c>
      <c r="AF35" s="19">
        <v>0</v>
      </c>
      <c r="AG35" s="19">
        <f t="shared" si="7"/>
        <v>292273.75</v>
      </c>
      <c r="AH35" s="19">
        <f t="shared" si="8"/>
        <v>508569.43</v>
      </c>
      <c r="AI35" s="19">
        <v>181748.25</v>
      </c>
      <c r="AJ35" s="19">
        <v>0</v>
      </c>
      <c r="AK35" s="19">
        <v>0</v>
      </c>
      <c r="AL35" s="19">
        <v>292273.75</v>
      </c>
      <c r="AM35" s="19">
        <v>0</v>
      </c>
      <c r="AN35" s="19">
        <f t="shared" si="9"/>
        <v>292273.75</v>
      </c>
      <c r="AO35" s="19">
        <f t="shared" si="10"/>
        <v>474022</v>
      </c>
      <c r="AP35" s="19">
        <v>181453.45</v>
      </c>
      <c r="AQ35" s="19">
        <v>0</v>
      </c>
      <c r="AR35" s="19">
        <v>0</v>
      </c>
      <c r="AS35" s="19">
        <v>292273.75</v>
      </c>
      <c r="AT35" s="19">
        <f t="shared" si="11"/>
        <v>473727.2</v>
      </c>
      <c r="AU35" s="19">
        <v>184732.38</v>
      </c>
      <c r="AV35" s="19">
        <v>0</v>
      </c>
      <c r="AW35" s="19">
        <v>0</v>
      </c>
      <c r="AX35" s="19">
        <v>292273.75</v>
      </c>
      <c r="AY35" s="19">
        <f t="shared" si="12"/>
        <v>477006.13</v>
      </c>
      <c r="AZ35" s="19">
        <f t="shared" si="13"/>
        <v>3511101.4441666668</v>
      </c>
      <c r="BA35" s="11"/>
      <c r="BB35" s="20"/>
      <c r="BC35" s="11"/>
      <c r="BD35" s="11"/>
      <c r="BE35" s="11"/>
      <c r="BF35" s="11"/>
      <c r="BG35" s="11"/>
      <c r="BH35" s="20"/>
      <c r="BI35" s="21"/>
      <c r="BJ35" s="21"/>
      <c r="BK35" s="21"/>
      <c r="BL35" s="21"/>
      <c r="BM35" s="21"/>
      <c r="BN35" s="20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</row>
    <row r="36" spans="1:116" ht="29.25" customHeight="1">
      <c r="A36" s="15">
        <v>13</v>
      </c>
      <c r="B36" s="15" t="s">
        <v>173</v>
      </c>
      <c r="C36" s="15" t="s">
        <v>172</v>
      </c>
      <c r="D36" s="23" t="s">
        <v>171</v>
      </c>
      <c r="E36" s="17">
        <v>4316295</v>
      </c>
      <c r="F36" s="18">
        <v>11814</v>
      </c>
      <c r="G36" s="18">
        <v>0</v>
      </c>
      <c r="H36" s="18">
        <v>2434629.38</v>
      </c>
      <c r="I36" s="18">
        <v>473087.56</v>
      </c>
      <c r="J36" s="18">
        <v>0</v>
      </c>
      <c r="K36" s="19">
        <v>385363</v>
      </c>
      <c r="L36" s="19">
        <f t="shared" si="3"/>
        <v>3293079.94</v>
      </c>
      <c r="M36" s="19">
        <v>2437201.1491666664</v>
      </c>
      <c r="N36" s="19">
        <v>473087.55689999997</v>
      </c>
      <c r="O36" s="19">
        <v>0</v>
      </c>
      <c r="P36" s="19">
        <v>397928.25</v>
      </c>
      <c r="Q36" s="19">
        <f t="shared" si="4"/>
        <v>3308216.9560666662</v>
      </c>
      <c r="R36" s="19">
        <v>2437201.15</v>
      </c>
      <c r="S36" s="19">
        <v>473087.56</v>
      </c>
      <c r="T36" s="19">
        <v>0</v>
      </c>
      <c r="U36" s="19">
        <v>397928.25</v>
      </c>
      <c r="V36" s="19">
        <f t="shared" si="0"/>
        <v>3308216.96</v>
      </c>
      <c r="W36" s="19">
        <f t="shared" si="5"/>
        <v>7309031.6791666672</v>
      </c>
      <c r="X36" s="19">
        <f t="shared" si="5"/>
        <v>1419262.6769000001</v>
      </c>
      <c r="Y36" s="19">
        <f t="shared" si="5"/>
        <v>0</v>
      </c>
      <c r="Z36" s="19">
        <f t="shared" si="5"/>
        <v>1181219.5</v>
      </c>
      <c r="AA36" s="19">
        <f t="shared" si="6"/>
        <v>9909513.8560666665</v>
      </c>
      <c r="AB36" s="19">
        <v>2437201.15</v>
      </c>
      <c r="AC36" s="19">
        <v>473087.56</v>
      </c>
      <c r="AD36" s="19">
        <v>0</v>
      </c>
      <c r="AE36" s="19">
        <v>397928.25</v>
      </c>
      <c r="AF36" s="19">
        <v>0</v>
      </c>
      <c r="AG36" s="19">
        <f t="shared" si="7"/>
        <v>397928.25</v>
      </c>
      <c r="AH36" s="19">
        <f t="shared" si="8"/>
        <v>3308216.96</v>
      </c>
      <c r="AI36" s="19">
        <v>2297252.7799999998</v>
      </c>
      <c r="AJ36" s="19">
        <v>289067.94</v>
      </c>
      <c r="AK36" s="19">
        <v>0</v>
      </c>
      <c r="AL36" s="19">
        <v>397928.25</v>
      </c>
      <c r="AM36" s="19">
        <v>0</v>
      </c>
      <c r="AN36" s="19">
        <f t="shared" si="9"/>
        <v>397928.25</v>
      </c>
      <c r="AO36" s="19">
        <f t="shared" si="10"/>
        <v>2984248.9699999997</v>
      </c>
      <c r="AP36" s="19">
        <v>2259200.6</v>
      </c>
      <c r="AQ36" s="19">
        <v>405913.41000000003</v>
      </c>
      <c r="AR36" s="19">
        <v>0</v>
      </c>
      <c r="AS36" s="19">
        <v>397928.25</v>
      </c>
      <c r="AT36" s="19">
        <f t="shared" si="11"/>
        <v>3063042.2600000002</v>
      </c>
      <c r="AU36" s="19">
        <v>2260360.56</v>
      </c>
      <c r="AV36" s="19">
        <v>416878.06</v>
      </c>
      <c r="AW36" s="19">
        <v>0</v>
      </c>
      <c r="AX36" s="19">
        <v>397928.25</v>
      </c>
      <c r="AY36" s="19">
        <f t="shared" si="12"/>
        <v>3075166.87</v>
      </c>
      <c r="AZ36" s="19">
        <f t="shared" si="13"/>
        <v>22352002.916066669</v>
      </c>
      <c r="BA36" s="11"/>
      <c r="BB36" s="20"/>
      <c r="BC36" s="11"/>
      <c r="BD36" s="11"/>
      <c r="BE36" s="11"/>
      <c r="BF36" s="11"/>
      <c r="BG36" s="11"/>
      <c r="BH36" s="20"/>
      <c r="BI36" s="21"/>
      <c r="BJ36" s="21"/>
      <c r="BK36" s="21"/>
      <c r="BL36" s="21"/>
      <c r="BM36" s="21"/>
      <c r="BN36" s="20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</row>
    <row r="37" spans="1:116" ht="30">
      <c r="A37" s="15">
        <v>20</v>
      </c>
      <c r="B37" s="15" t="s">
        <v>170</v>
      </c>
      <c r="C37" s="15" t="s">
        <v>169</v>
      </c>
      <c r="D37" s="23" t="s">
        <v>168</v>
      </c>
      <c r="E37" s="17">
        <v>4266049</v>
      </c>
      <c r="F37" s="18">
        <v>0</v>
      </c>
      <c r="G37" s="18">
        <v>0</v>
      </c>
      <c r="H37" s="18">
        <v>4394919.83</v>
      </c>
      <c r="I37" s="18">
        <v>165999.99</v>
      </c>
      <c r="J37" s="18">
        <v>0</v>
      </c>
      <c r="K37" s="19">
        <v>992693.91</v>
      </c>
      <c r="L37" s="19">
        <f t="shared" si="3"/>
        <v>5553613.7300000004</v>
      </c>
      <c r="M37" s="19">
        <v>4399155.9141666666</v>
      </c>
      <c r="N37" s="19">
        <v>172865.245</v>
      </c>
      <c r="O37" s="19">
        <v>0</v>
      </c>
      <c r="P37" s="19">
        <v>977234</v>
      </c>
      <c r="Q37" s="19">
        <f t="shared" si="4"/>
        <v>5549255.1591666667</v>
      </c>
      <c r="R37" s="19">
        <v>4399155.91</v>
      </c>
      <c r="S37" s="19">
        <v>172865.25</v>
      </c>
      <c r="T37" s="19">
        <v>0</v>
      </c>
      <c r="U37" s="19">
        <v>977234</v>
      </c>
      <c r="V37" s="19">
        <f t="shared" si="0"/>
        <v>5549255.1600000001</v>
      </c>
      <c r="W37" s="19">
        <f t="shared" si="5"/>
        <v>13193231.654166667</v>
      </c>
      <c r="X37" s="19">
        <f t="shared" si="5"/>
        <v>511730.48499999999</v>
      </c>
      <c r="Y37" s="19">
        <f t="shared" si="5"/>
        <v>0</v>
      </c>
      <c r="Z37" s="19">
        <f t="shared" si="5"/>
        <v>2947161.91</v>
      </c>
      <c r="AA37" s="19">
        <f t="shared" si="6"/>
        <v>16652124.049166666</v>
      </c>
      <c r="AB37" s="19">
        <v>4399155.91</v>
      </c>
      <c r="AC37" s="19">
        <v>172865.24</v>
      </c>
      <c r="AD37" s="19">
        <v>0</v>
      </c>
      <c r="AE37" s="19">
        <v>977234</v>
      </c>
      <c r="AF37" s="19">
        <v>0</v>
      </c>
      <c r="AG37" s="19">
        <f t="shared" si="7"/>
        <v>977234</v>
      </c>
      <c r="AH37" s="19">
        <f t="shared" si="8"/>
        <v>5549255.1500000004</v>
      </c>
      <c r="AI37" s="19">
        <v>4344021.13</v>
      </c>
      <c r="AJ37" s="19">
        <v>162750.95000000001</v>
      </c>
      <c r="AK37" s="19">
        <v>0</v>
      </c>
      <c r="AL37" s="19">
        <v>839118.67</v>
      </c>
      <c r="AM37" s="19">
        <v>0</v>
      </c>
      <c r="AN37" s="19">
        <f t="shared" si="9"/>
        <v>839118.67</v>
      </c>
      <c r="AO37" s="19">
        <f t="shared" si="10"/>
        <v>5345890.75</v>
      </c>
      <c r="AP37" s="19">
        <v>4320068.5999999996</v>
      </c>
      <c r="AQ37" s="19">
        <v>166231.92000000001</v>
      </c>
      <c r="AR37" s="19">
        <v>0</v>
      </c>
      <c r="AS37" s="19">
        <v>955420.25</v>
      </c>
      <c r="AT37" s="19">
        <f t="shared" si="11"/>
        <v>5441720.7699999996</v>
      </c>
      <c r="AU37" s="19">
        <v>4276212.18</v>
      </c>
      <c r="AV37" s="19">
        <v>166189.19</v>
      </c>
      <c r="AW37" s="19">
        <v>0</v>
      </c>
      <c r="AX37" s="19">
        <v>976906.2</v>
      </c>
      <c r="AY37" s="19">
        <f t="shared" si="12"/>
        <v>5419307.5700000003</v>
      </c>
      <c r="AZ37" s="19">
        <f t="shared" si="13"/>
        <v>38408298.289166667</v>
      </c>
      <c r="BA37" s="11"/>
      <c r="BB37" s="20"/>
      <c r="BC37" s="11"/>
      <c r="BD37" s="11"/>
      <c r="BE37" s="11"/>
      <c r="BF37" s="11"/>
      <c r="BG37" s="11"/>
      <c r="BH37" s="20"/>
      <c r="BI37" s="21"/>
      <c r="BJ37" s="21"/>
      <c r="BK37" s="21"/>
      <c r="BL37" s="21"/>
      <c r="BM37" s="21"/>
      <c r="BN37" s="20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</row>
    <row r="38" spans="1:116" ht="30">
      <c r="A38" s="15">
        <v>18</v>
      </c>
      <c r="B38" s="15" t="s">
        <v>167</v>
      </c>
      <c r="C38" s="15" t="s">
        <v>166</v>
      </c>
      <c r="D38" s="23" t="s">
        <v>165</v>
      </c>
      <c r="E38" s="17">
        <v>4266162</v>
      </c>
      <c r="F38" s="18">
        <v>0</v>
      </c>
      <c r="G38" s="18">
        <v>0</v>
      </c>
      <c r="H38" s="18">
        <v>6015117.8799999999</v>
      </c>
      <c r="I38" s="18">
        <v>701778.15</v>
      </c>
      <c r="J38" s="18">
        <v>0</v>
      </c>
      <c r="K38" s="19">
        <v>360094.09</v>
      </c>
      <c r="L38" s="19">
        <f t="shared" si="3"/>
        <v>7076990.1200000001</v>
      </c>
      <c r="M38" s="19">
        <v>5964827.1608333336</v>
      </c>
      <c r="N38" s="19">
        <v>728010.28250000009</v>
      </c>
      <c r="O38" s="19">
        <v>0</v>
      </c>
      <c r="P38" s="19">
        <v>355636.25</v>
      </c>
      <c r="Q38" s="19">
        <f t="shared" si="4"/>
        <v>7048473.6933333334</v>
      </c>
      <c r="R38" s="19">
        <v>5964827.1600000001</v>
      </c>
      <c r="S38" s="19">
        <v>728010.26</v>
      </c>
      <c r="T38" s="19">
        <v>0</v>
      </c>
      <c r="U38" s="19">
        <v>355655.5</v>
      </c>
      <c r="V38" s="19">
        <f t="shared" si="0"/>
        <v>7048492.9199999999</v>
      </c>
      <c r="W38" s="19">
        <f t="shared" si="5"/>
        <v>17944772.200833336</v>
      </c>
      <c r="X38" s="19">
        <f t="shared" si="5"/>
        <v>2157798.6924999999</v>
      </c>
      <c r="Y38" s="19">
        <f t="shared" si="5"/>
        <v>0</v>
      </c>
      <c r="Z38" s="19">
        <f t="shared" si="5"/>
        <v>1071385.8400000001</v>
      </c>
      <c r="AA38" s="19">
        <f t="shared" si="6"/>
        <v>21173956.733333334</v>
      </c>
      <c r="AB38" s="19">
        <v>5964827.1699999999</v>
      </c>
      <c r="AC38" s="19">
        <v>728010.26</v>
      </c>
      <c r="AD38" s="19">
        <v>0</v>
      </c>
      <c r="AE38" s="19">
        <v>355655.5</v>
      </c>
      <c r="AF38" s="19">
        <v>0</v>
      </c>
      <c r="AG38" s="19">
        <f t="shared" si="7"/>
        <v>355655.5</v>
      </c>
      <c r="AH38" s="19">
        <f t="shared" si="8"/>
        <v>7048492.9299999997</v>
      </c>
      <c r="AI38" s="19">
        <v>5661555.29</v>
      </c>
      <c r="AJ38" s="19">
        <v>675205.64</v>
      </c>
      <c r="AK38" s="19">
        <v>0</v>
      </c>
      <c r="AL38" s="19">
        <v>354518.33</v>
      </c>
      <c r="AM38" s="19">
        <v>0</v>
      </c>
      <c r="AN38" s="19">
        <f t="shared" si="9"/>
        <v>354518.33</v>
      </c>
      <c r="AO38" s="19">
        <f t="shared" si="10"/>
        <v>6691279.2599999998</v>
      </c>
      <c r="AP38" s="19">
        <v>5763503.8899999997</v>
      </c>
      <c r="AQ38" s="19">
        <v>702298.76</v>
      </c>
      <c r="AR38" s="19">
        <v>0</v>
      </c>
      <c r="AS38" s="19">
        <v>344433.25</v>
      </c>
      <c r="AT38" s="19">
        <f t="shared" si="11"/>
        <v>6810235.8999999994</v>
      </c>
      <c r="AU38" s="19">
        <v>5910076.96</v>
      </c>
      <c r="AV38" s="19">
        <v>693177.79</v>
      </c>
      <c r="AW38" s="19">
        <v>0</v>
      </c>
      <c r="AX38" s="19">
        <v>345126.6</v>
      </c>
      <c r="AY38" s="19">
        <f t="shared" si="12"/>
        <v>6948381.3499999996</v>
      </c>
      <c r="AZ38" s="19">
        <f t="shared" si="13"/>
        <v>48672346.173333332</v>
      </c>
      <c r="BA38" s="11"/>
      <c r="BB38" s="20"/>
      <c r="BC38" s="11"/>
      <c r="BD38" s="11"/>
      <c r="BE38" s="11"/>
      <c r="BF38" s="11"/>
      <c r="BG38" s="11"/>
      <c r="BH38" s="20"/>
      <c r="BI38" s="21"/>
      <c r="BJ38" s="21"/>
      <c r="BK38" s="21"/>
      <c r="BL38" s="21"/>
      <c r="BM38" s="21"/>
      <c r="BN38" s="20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</row>
    <row r="39" spans="1:116" ht="30">
      <c r="A39" s="15">
        <v>4</v>
      </c>
      <c r="B39" s="15" t="s">
        <v>164</v>
      </c>
      <c r="C39" s="15" t="s">
        <v>163</v>
      </c>
      <c r="D39" s="23" t="s">
        <v>162</v>
      </c>
      <c r="E39" s="17">
        <v>9524980</v>
      </c>
      <c r="F39" s="18">
        <v>191508</v>
      </c>
      <c r="G39" s="18">
        <v>0</v>
      </c>
      <c r="H39" s="18">
        <v>5807539.5700000003</v>
      </c>
      <c r="I39" s="18">
        <v>0</v>
      </c>
      <c r="J39" s="18">
        <v>0</v>
      </c>
      <c r="K39" s="19">
        <v>3440246</v>
      </c>
      <c r="L39" s="19">
        <f t="shared" si="3"/>
        <v>9247785.5700000003</v>
      </c>
      <c r="M39" s="19">
        <f>5834086.21416667-171326.29</f>
        <v>5662759.9241666701</v>
      </c>
      <c r="N39" s="19">
        <v>0</v>
      </c>
      <c r="O39" s="19">
        <v>0</v>
      </c>
      <c r="P39" s="19">
        <v>3054628.5171124479</v>
      </c>
      <c r="Q39" s="19">
        <f t="shared" si="4"/>
        <v>8717388.441279117</v>
      </c>
      <c r="R39" s="19">
        <v>5834086.21</v>
      </c>
      <c r="S39" s="19">
        <v>0</v>
      </c>
      <c r="T39" s="19">
        <v>0</v>
      </c>
      <c r="U39" s="19">
        <f>3054628.52+581888.67+171326.29</f>
        <v>3807843.48</v>
      </c>
      <c r="V39" s="19">
        <f t="shared" si="0"/>
        <v>9641929.6899999995</v>
      </c>
      <c r="W39" s="19">
        <f>H39+M39+R39</f>
        <v>17304385.704166669</v>
      </c>
      <c r="X39" s="19">
        <f t="shared" si="5"/>
        <v>0</v>
      </c>
      <c r="Y39" s="19">
        <f t="shared" si="5"/>
        <v>0</v>
      </c>
      <c r="Z39" s="19">
        <f>K39+P39+U39</f>
        <v>10302717.997112447</v>
      </c>
      <c r="AA39" s="19">
        <f t="shared" si="6"/>
        <v>27607103.701279119</v>
      </c>
      <c r="AB39" s="19">
        <f>5834086.21+134542.35</f>
        <v>5968628.5599999996</v>
      </c>
      <c r="AC39" s="19">
        <v>0</v>
      </c>
      <c r="AD39" s="19">
        <v>0</v>
      </c>
      <c r="AE39" s="19">
        <v>4581942.78</v>
      </c>
      <c r="AF39" s="19">
        <v>0</v>
      </c>
      <c r="AG39" s="19">
        <f t="shared" si="7"/>
        <v>4581942.78</v>
      </c>
      <c r="AH39" s="19">
        <f t="shared" si="8"/>
        <v>10550571.34</v>
      </c>
      <c r="AI39" s="19">
        <v>5765820.9400000004</v>
      </c>
      <c r="AJ39" s="19">
        <v>0</v>
      </c>
      <c r="AK39" s="19">
        <v>0</v>
      </c>
      <c r="AL39" s="19">
        <v>4581942.78</v>
      </c>
      <c r="AM39" s="19">
        <v>0</v>
      </c>
      <c r="AN39" s="19">
        <f t="shared" si="9"/>
        <v>4581942.78</v>
      </c>
      <c r="AO39" s="19">
        <f t="shared" si="10"/>
        <v>10347763.720000001</v>
      </c>
      <c r="AP39" s="19">
        <v>5586717.3600000003</v>
      </c>
      <c r="AQ39" s="19">
        <v>0</v>
      </c>
      <c r="AR39" s="19">
        <v>0</v>
      </c>
      <c r="AS39" s="19">
        <v>4581942.78</v>
      </c>
      <c r="AT39" s="19">
        <f t="shared" si="11"/>
        <v>10168660.140000001</v>
      </c>
      <c r="AU39" s="19">
        <v>5537715.8899999997</v>
      </c>
      <c r="AV39" s="19">
        <v>0</v>
      </c>
      <c r="AW39" s="19">
        <v>0</v>
      </c>
      <c r="AX39" s="19">
        <v>4581942.78</v>
      </c>
      <c r="AY39" s="19">
        <f t="shared" si="12"/>
        <v>10119658.67</v>
      </c>
      <c r="AZ39" s="19">
        <f t="shared" si="13"/>
        <v>68985265.571279123</v>
      </c>
      <c r="BA39" s="11"/>
      <c r="BB39" s="20"/>
      <c r="BC39" s="11"/>
      <c r="BD39" s="11"/>
      <c r="BE39" s="11"/>
      <c r="BF39" s="11"/>
      <c r="BG39" s="11"/>
      <c r="BH39" s="20"/>
      <c r="BI39" s="21"/>
      <c r="BJ39" s="21"/>
      <c r="BK39" s="21"/>
      <c r="BL39" s="21"/>
      <c r="BM39" s="21"/>
      <c r="BN39" s="20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</row>
    <row r="40" spans="1:116">
      <c r="A40" s="15">
        <v>11</v>
      </c>
      <c r="B40" s="15" t="s">
        <v>161</v>
      </c>
      <c r="C40" s="15" t="s">
        <v>160</v>
      </c>
      <c r="D40" s="23" t="s">
        <v>159</v>
      </c>
      <c r="E40" s="17">
        <v>4203911</v>
      </c>
      <c r="F40" s="18">
        <v>0</v>
      </c>
      <c r="G40" s="18">
        <v>0</v>
      </c>
      <c r="H40" s="18">
        <v>44206.879999999997</v>
      </c>
      <c r="I40" s="18">
        <v>388303.93</v>
      </c>
      <c r="J40" s="18">
        <v>36410.67</v>
      </c>
      <c r="K40" s="19">
        <v>190935</v>
      </c>
      <c r="L40" s="19">
        <f t="shared" si="3"/>
        <v>659856.48</v>
      </c>
      <c r="M40" s="19">
        <v>44206.881881630376</v>
      </c>
      <c r="N40" s="19">
        <v>390790.8016666667</v>
      </c>
      <c r="O40" s="19">
        <v>36410.67</v>
      </c>
      <c r="P40" s="19">
        <v>190660.75</v>
      </c>
      <c r="Q40" s="19">
        <f t="shared" si="4"/>
        <v>662069.10354829708</v>
      </c>
      <c r="R40" s="19">
        <v>44206.879999999997</v>
      </c>
      <c r="S40" s="19">
        <v>390790.8</v>
      </c>
      <c r="T40" s="19">
        <v>36410.67</v>
      </c>
      <c r="U40" s="19">
        <v>190660.75</v>
      </c>
      <c r="V40" s="19">
        <f t="shared" si="0"/>
        <v>662069.1</v>
      </c>
      <c r="W40" s="19">
        <f t="shared" si="5"/>
        <v>132620.64188163038</v>
      </c>
      <c r="X40" s="19">
        <f t="shared" si="5"/>
        <v>1169885.5316666667</v>
      </c>
      <c r="Y40" s="19">
        <f t="shared" si="5"/>
        <v>109232.01</v>
      </c>
      <c r="Z40" s="19">
        <f t="shared" si="5"/>
        <v>572256.5</v>
      </c>
      <c r="AA40" s="19">
        <f t="shared" si="6"/>
        <v>1983994.683548297</v>
      </c>
      <c r="AB40" s="19">
        <v>44206.880000000005</v>
      </c>
      <c r="AC40" s="19">
        <v>390790.80000000005</v>
      </c>
      <c r="AD40" s="19">
        <v>36410.67</v>
      </c>
      <c r="AE40" s="19">
        <v>190660.75</v>
      </c>
      <c r="AF40" s="19">
        <v>0</v>
      </c>
      <c r="AG40" s="19">
        <f t="shared" si="7"/>
        <v>190660.75</v>
      </c>
      <c r="AH40" s="19">
        <f t="shared" si="8"/>
        <v>662069.10000000009</v>
      </c>
      <c r="AI40" s="19">
        <v>44206.879999999997</v>
      </c>
      <c r="AJ40" s="19">
        <v>479037.34</v>
      </c>
      <c r="AK40" s="19">
        <v>6553.920000000001</v>
      </c>
      <c r="AL40" s="19">
        <v>190660.75</v>
      </c>
      <c r="AM40" s="19">
        <v>0</v>
      </c>
      <c r="AN40" s="19">
        <f t="shared" si="9"/>
        <v>190660.75</v>
      </c>
      <c r="AO40" s="19">
        <f t="shared" si="10"/>
        <v>720458.89</v>
      </c>
      <c r="AP40" s="19">
        <v>44206.879999999997</v>
      </c>
      <c r="AQ40" s="19">
        <v>461938.58999999997</v>
      </c>
      <c r="AR40" s="19">
        <v>11128.01</v>
      </c>
      <c r="AS40" s="19">
        <v>190660.75</v>
      </c>
      <c r="AT40" s="19">
        <f t="shared" si="11"/>
        <v>707934.23</v>
      </c>
      <c r="AU40" s="19">
        <v>44206.879999999997</v>
      </c>
      <c r="AV40" s="19">
        <v>463028.49</v>
      </c>
      <c r="AW40" s="19">
        <v>11851.67</v>
      </c>
      <c r="AX40" s="19">
        <v>190660.75</v>
      </c>
      <c r="AY40" s="19">
        <f t="shared" si="12"/>
        <v>709747.79</v>
      </c>
      <c r="AZ40" s="19">
        <f t="shared" si="13"/>
        <v>4784204.6935482975</v>
      </c>
      <c r="BA40" s="11"/>
      <c r="BB40" s="20"/>
      <c r="BC40" s="11"/>
      <c r="BD40" s="11"/>
      <c r="BE40" s="11"/>
      <c r="BF40" s="11"/>
      <c r="BG40" s="11"/>
      <c r="BH40" s="20"/>
      <c r="BI40" s="21"/>
      <c r="BJ40" s="21"/>
      <c r="BK40" s="21"/>
      <c r="BL40" s="21"/>
      <c r="BM40" s="21"/>
      <c r="BN40" s="20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</row>
    <row r="41" spans="1:116" ht="15" customHeight="1">
      <c r="A41" s="15">
        <v>40</v>
      </c>
      <c r="B41" s="15" t="s">
        <v>158</v>
      </c>
      <c r="C41" s="15" t="s">
        <v>157</v>
      </c>
      <c r="D41" s="23" t="s">
        <v>156</v>
      </c>
      <c r="E41" s="17">
        <v>4192537</v>
      </c>
      <c r="F41" s="18">
        <v>93956.78</v>
      </c>
      <c r="G41" s="18">
        <v>0</v>
      </c>
      <c r="H41" s="18">
        <v>9971138.4299999997</v>
      </c>
      <c r="I41" s="18">
        <v>1208492.01</v>
      </c>
      <c r="J41" s="18">
        <v>36410.67</v>
      </c>
      <c r="K41" s="19">
        <v>1574380</v>
      </c>
      <c r="L41" s="19">
        <f t="shared" si="3"/>
        <v>12790421.109999999</v>
      </c>
      <c r="M41" s="19">
        <v>9949208.0916666668</v>
      </c>
      <c r="N41" s="19">
        <v>1183236.4108333334</v>
      </c>
      <c r="O41" s="19">
        <v>36410.666666666701</v>
      </c>
      <c r="P41" s="19">
        <v>1574845.5833333333</v>
      </c>
      <c r="Q41" s="19">
        <f t="shared" si="4"/>
        <v>12743700.752499999</v>
      </c>
      <c r="R41" s="19">
        <v>9949208.0899999999</v>
      </c>
      <c r="S41" s="19">
        <v>1183236.4099999999</v>
      </c>
      <c r="T41" s="19">
        <v>36410.67</v>
      </c>
      <c r="U41" s="19">
        <v>1574845.58</v>
      </c>
      <c r="V41" s="19">
        <f t="shared" si="0"/>
        <v>12743700.75</v>
      </c>
      <c r="W41" s="19">
        <f t="shared" si="5"/>
        <v>29869554.611666668</v>
      </c>
      <c r="X41" s="19">
        <f t="shared" si="5"/>
        <v>3574964.8308333335</v>
      </c>
      <c r="Y41" s="19">
        <f t="shared" si="5"/>
        <v>109232.0066666667</v>
      </c>
      <c r="Z41" s="19">
        <f t="shared" si="5"/>
        <v>4724071.1633333331</v>
      </c>
      <c r="AA41" s="19">
        <f t="shared" si="6"/>
        <v>38277822.612500004</v>
      </c>
      <c r="AB41" s="19">
        <v>9949208.0999999996</v>
      </c>
      <c r="AC41" s="19">
        <v>1183236.4100000001</v>
      </c>
      <c r="AD41" s="19">
        <v>36410.67</v>
      </c>
      <c r="AE41" s="19">
        <v>1574845.5799999998</v>
      </c>
      <c r="AF41" s="19">
        <v>0</v>
      </c>
      <c r="AG41" s="19">
        <f t="shared" si="7"/>
        <v>1574845.5799999998</v>
      </c>
      <c r="AH41" s="19">
        <f t="shared" si="8"/>
        <v>12743700.76</v>
      </c>
      <c r="AI41" s="19">
        <v>10079127.289999999</v>
      </c>
      <c r="AJ41" s="19">
        <v>660574.9</v>
      </c>
      <c r="AK41" s="19">
        <v>36410.67</v>
      </c>
      <c r="AL41" s="19">
        <v>1574845.58</v>
      </c>
      <c r="AM41" s="19">
        <v>0</v>
      </c>
      <c r="AN41" s="19">
        <f t="shared" si="9"/>
        <v>1574845.58</v>
      </c>
      <c r="AO41" s="19">
        <f t="shared" si="10"/>
        <v>12350958.439999999</v>
      </c>
      <c r="AP41" s="19">
        <v>9972624.7799999993</v>
      </c>
      <c r="AQ41" s="19">
        <v>705929.97</v>
      </c>
      <c r="AR41" s="19">
        <v>36410.67</v>
      </c>
      <c r="AS41" s="19">
        <v>1574845.58</v>
      </c>
      <c r="AT41" s="19">
        <f t="shared" si="11"/>
        <v>12289811</v>
      </c>
      <c r="AU41" s="19">
        <v>10096854.25</v>
      </c>
      <c r="AV41" s="19">
        <v>751495.13</v>
      </c>
      <c r="AW41" s="19">
        <v>36410.67</v>
      </c>
      <c r="AX41" s="19">
        <v>1574845.58</v>
      </c>
      <c r="AY41" s="19">
        <f t="shared" si="12"/>
        <v>12459605.630000001</v>
      </c>
      <c r="AZ41" s="19">
        <f t="shared" si="13"/>
        <v>88215855.222499996</v>
      </c>
      <c r="BA41" s="11"/>
      <c r="BB41" s="20"/>
      <c r="BC41" s="11"/>
      <c r="BD41" s="11"/>
      <c r="BE41" s="11"/>
      <c r="BF41" s="11"/>
      <c r="BG41" s="11"/>
      <c r="BH41" s="20"/>
      <c r="BI41" s="21"/>
      <c r="BJ41" s="21"/>
      <c r="BK41" s="21"/>
      <c r="BL41" s="21"/>
      <c r="BM41" s="21"/>
      <c r="BN41" s="20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</row>
    <row r="42" spans="1:116" ht="30">
      <c r="A42" s="15">
        <v>41</v>
      </c>
      <c r="B42" s="15" t="s">
        <v>155</v>
      </c>
      <c r="C42" s="15" t="s">
        <v>154</v>
      </c>
      <c r="D42" s="23" t="s">
        <v>153</v>
      </c>
      <c r="E42" s="17">
        <v>14908162</v>
      </c>
      <c r="F42" s="18">
        <v>0</v>
      </c>
      <c r="G42" s="18">
        <v>0</v>
      </c>
      <c r="H42" s="18">
        <v>488032.37</v>
      </c>
      <c r="I42" s="18">
        <v>0</v>
      </c>
      <c r="J42" s="18">
        <v>0</v>
      </c>
      <c r="K42" s="19">
        <v>157</v>
      </c>
      <c r="L42" s="19">
        <f t="shared" si="3"/>
        <v>488189.37</v>
      </c>
      <c r="M42" s="19">
        <v>473700.95083333337</v>
      </c>
      <c r="N42" s="19">
        <v>0</v>
      </c>
      <c r="O42" s="19">
        <v>0</v>
      </c>
      <c r="P42" s="19">
        <v>100.66666666666667</v>
      </c>
      <c r="Q42" s="19">
        <f t="shared" si="4"/>
        <v>473801.61750000005</v>
      </c>
      <c r="R42" s="19">
        <v>473700.95</v>
      </c>
      <c r="S42" s="19">
        <v>0</v>
      </c>
      <c r="T42" s="19">
        <v>0</v>
      </c>
      <c r="U42" s="19">
        <v>100.67</v>
      </c>
      <c r="V42" s="19">
        <f t="shared" si="0"/>
        <v>473801.62</v>
      </c>
      <c r="W42" s="19">
        <f t="shared" si="5"/>
        <v>1435434.2708333333</v>
      </c>
      <c r="X42" s="19">
        <f t="shared" si="5"/>
        <v>0</v>
      </c>
      <c r="Y42" s="19">
        <f t="shared" si="5"/>
        <v>0</v>
      </c>
      <c r="Z42" s="19">
        <f t="shared" si="5"/>
        <v>358.3366666666667</v>
      </c>
      <c r="AA42" s="19">
        <f t="shared" si="6"/>
        <v>1435792.6074999999</v>
      </c>
      <c r="AB42" s="19">
        <v>473700.95</v>
      </c>
      <c r="AC42" s="19">
        <v>0</v>
      </c>
      <c r="AD42" s="19">
        <v>0</v>
      </c>
      <c r="AE42" s="19">
        <v>100.67</v>
      </c>
      <c r="AF42" s="19">
        <v>0</v>
      </c>
      <c r="AG42" s="19">
        <f t="shared" si="7"/>
        <v>100.67</v>
      </c>
      <c r="AH42" s="19">
        <f t="shared" si="8"/>
        <v>473801.62</v>
      </c>
      <c r="AI42" s="19">
        <v>482627.21</v>
      </c>
      <c r="AJ42" s="19">
        <v>0</v>
      </c>
      <c r="AK42" s="19">
        <v>0</v>
      </c>
      <c r="AL42" s="19">
        <v>100.67</v>
      </c>
      <c r="AM42" s="19">
        <v>0</v>
      </c>
      <c r="AN42" s="19">
        <f t="shared" si="9"/>
        <v>100.67</v>
      </c>
      <c r="AO42" s="19">
        <f t="shared" si="10"/>
        <v>482727.88</v>
      </c>
      <c r="AP42" s="19">
        <v>480779.59</v>
      </c>
      <c r="AQ42" s="19">
        <v>0</v>
      </c>
      <c r="AR42" s="19">
        <v>0</v>
      </c>
      <c r="AS42" s="19">
        <v>100.67</v>
      </c>
      <c r="AT42" s="19">
        <f t="shared" si="11"/>
        <v>480880.26</v>
      </c>
      <c r="AU42" s="19">
        <v>498070.44</v>
      </c>
      <c r="AV42" s="19">
        <v>0</v>
      </c>
      <c r="AW42" s="19">
        <v>0</v>
      </c>
      <c r="AX42" s="19">
        <v>100.67</v>
      </c>
      <c r="AY42" s="19">
        <f t="shared" si="12"/>
        <v>498171.11</v>
      </c>
      <c r="AZ42" s="19">
        <f t="shared" si="13"/>
        <v>3371373.4774999996</v>
      </c>
      <c r="BA42" s="11"/>
      <c r="BB42" s="20"/>
      <c r="BC42" s="11"/>
      <c r="BD42" s="11"/>
      <c r="BE42" s="11"/>
      <c r="BF42" s="11"/>
      <c r="BG42" s="11"/>
      <c r="BH42" s="20"/>
      <c r="BI42" s="21"/>
      <c r="BJ42" s="21"/>
      <c r="BK42" s="21"/>
      <c r="BL42" s="21"/>
      <c r="BM42" s="21"/>
      <c r="BN42" s="20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</row>
    <row r="43" spans="1:116">
      <c r="A43" s="15">
        <v>45</v>
      </c>
      <c r="B43" s="15" t="s">
        <v>152</v>
      </c>
      <c r="C43" s="15" t="s">
        <v>151</v>
      </c>
      <c r="D43" s="23" t="s">
        <v>150</v>
      </c>
      <c r="E43" s="17">
        <v>5854268</v>
      </c>
      <c r="F43" s="18">
        <v>15833</v>
      </c>
      <c r="G43" s="18">
        <v>0</v>
      </c>
      <c r="H43" s="18">
        <v>538387.19999999995</v>
      </c>
      <c r="I43" s="18">
        <v>0</v>
      </c>
      <c r="J43" s="18">
        <v>175515.96</v>
      </c>
      <c r="K43" s="19">
        <v>73418</v>
      </c>
      <c r="L43" s="19">
        <f t="shared" si="3"/>
        <v>787321.15999999992</v>
      </c>
      <c r="M43" s="19">
        <v>538387.20484057965</v>
      </c>
      <c r="N43" s="19">
        <v>0</v>
      </c>
      <c r="O43" s="19">
        <v>171903.86000000002</v>
      </c>
      <c r="P43" s="19">
        <v>92657.666666666672</v>
      </c>
      <c r="Q43" s="19">
        <f t="shared" si="4"/>
        <v>802948.73150724627</v>
      </c>
      <c r="R43" s="19">
        <v>538387.19999999995</v>
      </c>
      <c r="S43" s="19">
        <v>0</v>
      </c>
      <c r="T43" s="19">
        <v>171903.86000000002</v>
      </c>
      <c r="U43" s="19">
        <f>92657.67+92657.67</f>
        <v>185315.34</v>
      </c>
      <c r="V43" s="19">
        <f t="shared" si="0"/>
        <v>895606.39999999991</v>
      </c>
      <c r="W43" s="19">
        <f t="shared" si="5"/>
        <v>1615161.6048405797</v>
      </c>
      <c r="X43" s="19">
        <f t="shared" si="5"/>
        <v>0</v>
      </c>
      <c r="Y43" s="19">
        <f t="shared" si="5"/>
        <v>519323.68000000005</v>
      </c>
      <c r="Z43" s="19">
        <f t="shared" si="5"/>
        <v>351391.00666666671</v>
      </c>
      <c r="AA43" s="19">
        <f t="shared" si="6"/>
        <v>2485876.2915072464</v>
      </c>
      <c r="AB43" s="19">
        <f>538387.2+53068.01</f>
        <v>591455.21</v>
      </c>
      <c r="AC43" s="19">
        <v>0</v>
      </c>
      <c r="AD43" s="19">
        <v>171903.86</v>
      </c>
      <c r="AE43" s="19">
        <v>185315.34</v>
      </c>
      <c r="AF43" s="19">
        <v>0</v>
      </c>
      <c r="AG43" s="19">
        <f t="shared" si="7"/>
        <v>185315.34</v>
      </c>
      <c r="AH43" s="19">
        <f t="shared" si="8"/>
        <v>948674.40999999992</v>
      </c>
      <c r="AI43" s="19">
        <f>538387.2+53068.01</f>
        <v>591455.21</v>
      </c>
      <c r="AJ43" s="19">
        <v>0</v>
      </c>
      <c r="AK43" s="19">
        <v>116514.13</v>
      </c>
      <c r="AL43" s="19">
        <v>185315.34</v>
      </c>
      <c r="AM43" s="19">
        <v>0</v>
      </c>
      <c r="AN43" s="19">
        <f t="shared" si="9"/>
        <v>185315.34</v>
      </c>
      <c r="AO43" s="19">
        <f t="shared" si="10"/>
        <v>893284.67999999993</v>
      </c>
      <c r="AP43" s="19">
        <f>538387.2+83836.68</f>
        <v>622223.87999999989</v>
      </c>
      <c r="AQ43" s="19">
        <v>0</v>
      </c>
      <c r="AR43" s="19">
        <v>121110.98000000001</v>
      </c>
      <c r="AS43" s="19">
        <v>185315.34</v>
      </c>
      <c r="AT43" s="19">
        <f t="shared" si="11"/>
        <v>928650.19999999984</v>
      </c>
      <c r="AU43" s="19">
        <v>538387.19999999995</v>
      </c>
      <c r="AV43" s="19">
        <v>0</v>
      </c>
      <c r="AW43" s="19">
        <v>117970.56000000001</v>
      </c>
      <c r="AX43" s="19">
        <v>185315.34</v>
      </c>
      <c r="AY43" s="19">
        <f t="shared" si="12"/>
        <v>841673.1</v>
      </c>
      <c r="AZ43" s="19">
        <f t="shared" si="13"/>
        <v>6113991.6815072456</v>
      </c>
      <c r="BA43" s="11"/>
      <c r="BB43" s="20"/>
      <c r="BC43" s="11"/>
      <c r="BD43" s="11"/>
      <c r="BE43" s="11"/>
      <c r="BF43" s="11"/>
      <c r="BG43" s="11"/>
      <c r="BH43" s="20"/>
      <c r="BI43" s="21"/>
      <c r="BJ43" s="21"/>
      <c r="BK43" s="21"/>
      <c r="BL43" s="21"/>
      <c r="BM43" s="21"/>
      <c r="BN43" s="20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</row>
    <row r="44" spans="1:116" ht="15" customHeight="1">
      <c r="A44" s="15">
        <v>42</v>
      </c>
      <c r="B44" s="15" t="s">
        <v>149</v>
      </c>
      <c r="C44" s="15" t="s">
        <v>148</v>
      </c>
      <c r="D44" s="23" t="s">
        <v>147</v>
      </c>
      <c r="E44" s="17">
        <v>21101334</v>
      </c>
      <c r="F44" s="18">
        <v>29252</v>
      </c>
      <c r="G44" s="18">
        <v>1110</v>
      </c>
      <c r="H44" s="18">
        <v>0</v>
      </c>
      <c r="I44" s="18">
        <v>1559636.5</v>
      </c>
      <c r="J44" s="18">
        <v>0</v>
      </c>
      <c r="K44" s="19">
        <v>78337</v>
      </c>
      <c r="L44" s="19">
        <f t="shared" si="3"/>
        <v>1637973.5</v>
      </c>
      <c r="M44" s="19">
        <v>0</v>
      </c>
      <c r="N44" s="19">
        <v>1559636.4989333332</v>
      </c>
      <c r="O44" s="19">
        <v>0</v>
      </c>
      <c r="P44" s="19">
        <v>90307.583333333328</v>
      </c>
      <c r="Q44" s="19">
        <f t="shared" si="4"/>
        <v>1649944.0822666665</v>
      </c>
      <c r="R44" s="19">
        <v>0</v>
      </c>
      <c r="S44" s="19">
        <v>1559636.5</v>
      </c>
      <c r="T44" s="19">
        <v>0</v>
      </c>
      <c r="U44" s="19">
        <v>90307.58</v>
      </c>
      <c r="V44" s="19">
        <f t="shared" si="0"/>
        <v>1649944.08</v>
      </c>
      <c r="W44" s="19">
        <f t="shared" si="5"/>
        <v>0</v>
      </c>
      <c r="X44" s="19">
        <f t="shared" si="5"/>
        <v>4678909.498933333</v>
      </c>
      <c r="Y44" s="19">
        <f t="shared" si="5"/>
        <v>0</v>
      </c>
      <c r="Z44" s="19">
        <f t="shared" si="5"/>
        <v>258952.16333333333</v>
      </c>
      <c r="AA44" s="19">
        <f t="shared" si="6"/>
        <v>4937861.6622666661</v>
      </c>
      <c r="AB44" s="19">
        <v>0</v>
      </c>
      <c r="AC44" s="19">
        <v>1559636.5</v>
      </c>
      <c r="AD44" s="19">
        <v>0</v>
      </c>
      <c r="AE44" s="19">
        <v>90307.58</v>
      </c>
      <c r="AF44" s="19">
        <v>0</v>
      </c>
      <c r="AG44" s="19">
        <f t="shared" si="7"/>
        <v>90307.58</v>
      </c>
      <c r="AH44" s="19">
        <f t="shared" si="8"/>
        <v>1649944.08</v>
      </c>
      <c r="AI44" s="19">
        <v>0</v>
      </c>
      <c r="AJ44" s="19">
        <v>1394302.22</v>
      </c>
      <c r="AK44" s="19">
        <v>0</v>
      </c>
      <c r="AL44" s="19">
        <v>90307.58</v>
      </c>
      <c r="AM44" s="19">
        <v>0</v>
      </c>
      <c r="AN44" s="19">
        <f t="shared" si="9"/>
        <v>90307.58</v>
      </c>
      <c r="AO44" s="19">
        <f t="shared" si="10"/>
        <v>1484609.8</v>
      </c>
      <c r="AP44" s="19">
        <v>0</v>
      </c>
      <c r="AQ44" s="19">
        <f>1433687.29+125949.21</f>
        <v>1559636.5</v>
      </c>
      <c r="AR44" s="19">
        <v>0</v>
      </c>
      <c r="AS44" s="19">
        <v>90307.58</v>
      </c>
      <c r="AT44" s="19">
        <f>AP44+AQ44+AR44+AS44</f>
        <v>1649944.08</v>
      </c>
      <c r="AU44" s="19">
        <v>0</v>
      </c>
      <c r="AV44" s="19">
        <v>1490464.78</v>
      </c>
      <c r="AW44" s="19">
        <v>0</v>
      </c>
      <c r="AX44" s="19">
        <v>90307.58</v>
      </c>
      <c r="AY44" s="19">
        <f t="shared" si="12"/>
        <v>1580772.36</v>
      </c>
      <c r="AZ44" s="19">
        <f t="shared" si="13"/>
        <v>11333493.982266665</v>
      </c>
      <c r="BA44" s="11"/>
      <c r="BB44" s="20"/>
      <c r="BC44" s="11"/>
      <c r="BD44" s="11"/>
      <c r="BE44" s="11"/>
      <c r="BF44" s="11"/>
      <c r="BG44" s="11"/>
      <c r="BH44" s="20"/>
      <c r="BI44" s="21"/>
      <c r="BJ44" s="21"/>
      <c r="BK44" s="21"/>
      <c r="BL44" s="21"/>
      <c r="BM44" s="21"/>
      <c r="BN44" s="20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</row>
    <row r="45" spans="1:116" ht="15" customHeight="1">
      <c r="A45" s="15">
        <v>46</v>
      </c>
      <c r="B45" s="15" t="s">
        <v>146</v>
      </c>
      <c r="C45" s="15" t="s">
        <v>145</v>
      </c>
      <c r="D45" s="23" t="s">
        <v>144</v>
      </c>
      <c r="E45" s="17">
        <v>14009050</v>
      </c>
      <c r="F45" s="18">
        <v>0</v>
      </c>
      <c r="G45" s="18">
        <v>0</v>
      </c>
      <c r="H45" s="18">
        <v>405255.51</v>
      </c>
      <c r="I45" s="18">
        <v>0</v>
      </c>
      <c r="J45" s="18">
        <v>0</v>
      </c>
      <c r="K45" s="19">
        <v>61389.82</v>
      </c>
      <c r="L45" s="19">
        <f t="shared" si="3"/>
        <v>466645.33</v>
      </c>
      <c r="M45" s="19">
        <v>392533.54499999998</v>
      </c>
      <c r="N45" s="19">
        <v>0</v>
      </c>
      <c r="O45" s="19">
        <v>0</v>
      </c>
      <c r="P45" s="19">
        <v>60066.333333333336</v>
      </c>
      <c r="Q45" s="19">
        <f t="shared" si="4"/>
        <v>452599.8783333333</v>
      </c>
      <c r="R45" s="19">
        <v>392533.55</v>
      </c>
      <c r="S45" s="19">
        <v>0</v>
      </c>
      <c r="T45" s="19">
        <v>0</v>
      </c>
      <c r="U45" s="19">
        <v>60066.33</v>
      </c>
      <c r="V45" s="19">
        <f t="shared" si="0"/>
        <v>452599.88</v>
      </c>
      <c r="W45" s="19">
        <f t="shared" si="5"/>
        <v>1190322.605</v>
      </c>
      <c r="X45" s="19">
        <f t="shared" si="5"/>
        <v>0</v>
      </c>
      <c r="Y45" s="19">
        <f t="shared" si="5"/>
        <v>0</v>
      </c>
      <c r="Z45" s="19">
        <f t="shared" si="5"/>
        <v>181522.48333333334</v>
      </c>
      <c r="AA45" s="19">
        <f t="shared" si="6"/>
        <v>1371845.0883333334</v>
      </c>
      <c r="AB45" s="19">
        <v>392533.54000000004</v>
      </c>
      <c r="AC45" s="19">
        <v>0</v>
      </c>
      <c r="AD45" s="19">
        <v>0</v>
      </c>
      <c r="AE45" s="19">
        <v>60066.33</v>
      </c>
      <c r="AF45" s="19">
        <v>0</v>
      </c>
      <c r="AG45" s="19">
        <f t="shared" si="7"/>
        <v>60066.33</v>
      </c>
      <c r="AH45" s="19">
        <f t="shared" si="8"/>
        <v>452599.87000000005</v>
      </c>
      <c r="AI45" s="19">
        <f>379320.7+196934.1</f>
        <v>576254.80000000005</v>
      </c>
      <c r="AJ45" s="19">
        <v>0</v>
      </c>
      <c r="AK45" s="19">
        <v>0</v>
      </c>
      <c r="AL45" s="19">
        <v>60066.33</v>
      </c>
      <c r="AM45" s="19">
        <v>0</v>
      </c>
      <c r="AN45" s="19">
        <f t="shared" si="9"/>
        <v>60066.33</v>
      </c>
      <c r="AO45" s="19">
        <f t="shared" si="10"/>
        <v>636321.13</v>
      </c>
      <c r="AP45" s="19">
        <f>393415.05+154699.7</f>
        <v>548114.75</v>
      </c>
      <c r="AQ45" s="19">
        <v>0</v>
      </c>
      <c r="AR45" s="19">
        <v>0</v>
      </c>
      <c r="AS45" s="19">
        <v>60066.33</v>
      </c>
      <c r="AT45" s="19">
        <f t="shared" si="11"/>
        <v>608181.07999999996</v>
      </c>
      <c r="AU45" s="19">
        <v>424354.99</v>
      </c>
      <c r="AV45" s="19">
        <v>0</v>
      </c>
      <c r="AW45" s="19">
        <v>0</v>
      </c>
      <c r="AX45" s="19">
        <v>60066.33</v>
      </c>
      <c r="AY45" s="19">
        <f t="shared" si="12"/>
        <v>484421.32</v>
      </c>
      <c r="AZ45" s="19">
        <f t="shared" si="13"/>
        <v>3553368.4883333333</v>
      </c>
      <c r="BA45" s="11"/>
      <c r="BB45" s="20"/>
      <c r="BC45" s="11"/>
      <c r="BD45" s="11"/>
      <c r="BE45" s="11"/>
      <c r="BF45" s="11"/>
      <c r="BG45" s="11"/>
      <c r="BH45" s="20"/>
      <c r="BI45" s="21"/>
      <c r="BJ45" s="21"/>
      <c r="BK45" s="21"/>
      <c r="BL45" s="21"/>
      <c r="BM45" s="21"/>
      <c r="BN45" s="20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</row>
    <row r="46" spans="1:116" ht="15" customHeight="1">
      <c r="A46" s="15">
        <v>47</v>
      </c>
      <c r="B46" s="15" t="s">
        <v>143</v>
      </c>
      <c r="C46" s="15" t="s">
        <v>142</v>
      </c>
      <c r="D46" s="23" t="s">
        <v>141</v>
      </c>
      <c r="E46" s="17">
        <v>8422035</v>
      </c>
      <c r="F46" s="18">
        <v>91465</v>
      </c>
      <c r="G46" s="18">
        <v>29529</v>
      </c>
      <c r="H46" s="18">
        <v>1783179.56</v>
      </c>
      <c r="I46" s="18">
        <v>0</v>
      </c>
      <c r="J46" s="18">
        <v>0</v>
      </c>
      <c r="K46" s="19">
        <v>792267</v>
      </c>
      <c r="L46" s="19">
        <f t="shared" si="3"/>
        <v>2575446.56</v>
      </c>
      <c r="M46" s="19">
        <v>1764378.0058333334</v>
      </c>
      <c r="N46" s="19">
        <v>0</v>
      </c>
      <c r="O46" s="19">
        <v>0</v>
      </c>
      <c r="P46" s="19">
        <v>851403.83333333337</v>
      </c>
      <c r="Q46" s="19">
        <f t="shared" si="4"/>
        <v>2615781.8391666668</v>
      </c>
      <c r="R46" s="19">
        <v>1764222.88</v>
      </c>
      <c r="S46" s="19">
        <v>0</v>
      </c>
      <c r="T46" s="19">
        <v>0</v>
      </c>
      <c r="U46" s="19">
        <v>851403.83</v>
      </c>
      <c r="V46" s="19">
        <f t="shared" si="0"/>
        <v>2615626.71</v>
      </c>
      <c r="W46" s="19">
        <f t="shared" si="5"/>
        <v>5311780.4458333328</v>
      </c>
      <c r="X46" s="19">
        <f t="shared" si="5"/>
        <v>0</v>
      </c>
      <c r="Y46" s="19">
        <f t="shared" si="5"/>
        <v>0</v>
      </c>
      <c r="Z46" s="19">
        <f t="shared" si="5"/>
        <v>2495074.6633333336</v>
      </c>
      <c r="AA46" s="19">
        <f t="shared" si="6"/>
        <v>7806855.1091666669</v>
      </c>
      <c r="AB46" s="19">
        <v>1764222.88</v>
      </c>
      <c r="AC46" s="19">
        <v>0</v>
      </c>
      <c r="AD46" s="19">
        <v>0</v>
      </c>
      <c r="AE46" s="19">
        <v>851403.84</v>
      </c>
      <c r="AF46" s="19">
        <v>0</v>
      </c>
      <c r="AG46" s="19">
        <f t="shared" si="7"/>
        <v>851403.84</v>
      </c>
      <c r="AH46" s="19">
        <f t="shared" si="8"/>
        <v>2615626.7199999997</v>
      </c>
      <c r="AI46" s="19">
        <f>1638472.33+42505.8</f>
        <v>1680978.1300000001</v>
      </c>
      <c r="AJ46" s="19">
        <v>0</v>
      </c>
      <c r="AK46" s="19">
        <v>0</v>
      </c>
      <c r="AL46" s="19">
        <v>901403.83</v>
      </c>
      <c r="AM46" s="19">
        <v>0</v>
      </c>
      <c r="AN46" s="19">
        <f t="shared" si="9"/>
        <v>901403.83</v>
      </c>
      <c r="AO46" s="19">
        <f t="shared" si="10"/>
        <v>2582381.96</v>
      </c>
      <c r="AP46" s="19">
        <f>1627589.61+100000</f>
        <v>1727589.61</v>
      </c>
      <c r="AQ46" s="19">
        <v>0</v>
      </c>
      <c r="AR46" s="19">
        <v>0</v>
      </c>
      <c r="AS46" s="19">
        <v>901403.83</v>
      </c>
      <c r="AT46" s="19">
        <f t="shared" si="11"/>
        <v>2628993.44</v>
      </c>
      <c r="AU46" s="19">
        <v>1677183.98</v>
      </c>
      <c r="AV46" s="19">
        <v>0</v>
      </c>
      <c r="AW46" s="19">
        <v>0</v>
      </c>
      <c r="AX46" s="19">
        <v>901403.83</v>
      </c>
      <c r="AY46" s="19">
        <f t="shared" si="12"/>
        <v>2578587.81</v>
      </c>
      <c r="AZ46" s="19">
        <f t="shared" si="13"/>
        <v>18333439.039166667</v>
      </c>
      <c r="BA46" s="11"/>
      <c r="BB46" s="20"/>
      <c r="BC46" s="11"/>
      <c r="BD46" s="11"/>
      <c r="BE46" s="11"/>
      <c r="BF46" s="11"/>
      <c r="BG46" s="11"/>
      <c r="BH46" s="20"/>
      <c r="BI46" s="21"/>
      <c r="BJ46" s="21"/>
      <c r="BK46" s="21"/>
      <c r="BL46" s="21"/>
      <c r="BM46" s="21"/>
      <c r="BN46" s="20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</row>
    <row r="47" spans="1:116" ht="15" customHeight="1">
      <c r="A47" s="15">
        <v>49</v>
      </c>
      <c r="B47" s="15" t="s">
        <v>140</v>
      </c>
      <c r="C47" s="15" t="s">
        <v>139</v>
      </c>
      <c r="D47" s="23" t="s">
        <v>138</v>
      </c>
      <c r="E47" s="17">
        <v>15413404</v>
      </c>
      <c r="F47" s="18">
        <v>0</v>
      </c>
      <c r="G47" s="18">
        <v>0</v>
      </c>
      <c r="H47" s="18">
        <v>364676.29</v>
      </c>
      <c r="I47" s="18">
        <v>0</v>
      </c>
      <c r="J47" s="18">
        <v>0</v>
      </c>
      <c r="K47" s="19">
        <v>918423.36</v>
      </c>
      <c r="L47" s="19">
        <f t="shared" si="3"/>
        <v>1283099.6499999999</v>
      </c>
      <c r="M47" s="19">
        <v>376041.4383333333</v>
      </c>
      <c r="N47" s="19">
        <v>0</v>
      </c>
      <c r="O47" s="19">
        <v>0</v>
      </c>
      <c r="P47" s="19">
        <v>903132.83333333337</v>
      </c>
      <c r="Q47" s="19">
        <f t="shared" si="4"/>
        <v>1279174.2716666667</v>
      </c>
      <c r="R47" s="19">
        <v>376041.44</v>
      </c>
      <c r="S47" s="19">
        <v>0</v>
      </c>
      <c r="T47" s="19">
        <v>0</v>
      </c>
      <c r="U47" s="19">
        <v>903132.83</v>
      </c>
      <c r="V47" s="19">
        <f t="shared" si="0"/>
        <v>1279174.27</v>
      </c>
      <c r="W47" s="19">
        <f t="shared" si="5"/>
        <v>1116759.1683333332</v>
      </c>
      <c r="X47" s="19">
        <f t="shared" si="5"/>
        <v>0</v>
      </c>
      <c r="Y47" s="19">
        <f t="shared" si="5"/>
        <v>0</v>
      </c>
      <c r="Z47" s="19">
        <f t="shared" si="5"/>
        <v>2724689.0233333334</v>
      </c>
      <c r="AA47" s="19">
        <f t="shared" si="6"/>
        <v>3841448.1916666664</v>
      </c>
      <c r="AB47" s="19">
        <v>376041.44</v>
      </c>
      <c r="AC47" s="19">
        <v>0</v>
      </c>
      <c r="AD47" s="19">
        <v>0</v>
      </c>
      <c r="AE47" s="19">
        <v>903132.83</v>
      </c>
      <c r="AF47" s="19">
        <v>0</v>
      </c>
      <c r="AG47" s="19">
        <f t="shared" si="7"/>
        <v>903132.83</v>
      </c>
      <c r="AH47" s="19">
        <f t="shared" si="8"/>
        <v>1279174.27</v>
      </c>
      <c r="AI47" s="19">
        <v>438615.83</v>
      </c>
      <c r="AJ47" s="19">
        <v>0</v>
      </c>
      <c r="AK47" s="19">
        <v>0</v>
      </c>
      <c r="AL47" s="19">
        <v>250767</v>
      </c>
      <c r="AM47" s="19">
        <v>0</v>
      </c>
      <c r="AN47" s="19">
        <f>AL47+AM47</f>
        <v>250767</v>
      </c>
      <c r="AO47" s="19">
        <f>AI47+AJ47+AK47+AN47</f>
        <v>689382.83000000007</v>
      </c>
      <c r="AP47" s="19">
        <v>438615.83</v>
      </c>
      <c r="AQ47" s="19">
        <v>0</v>
      </c>
      <c r="AR47" s="19">
        <v>0</v>
      </c>
      <c r="AS47" s="19">
        <v>215134.25</v>
      </c>
      <c r="AT47" s="19">
        <f t="shared" si="11"/>
        <v>653750.08000000007</v>
      </c>
      <c r="AU47" s="19">
        <v>438615.83</v>
      </c>
      <c r="AV47" s="19">
        <v>0</v>
      </c>
      <c r="AW47" s="19">
        <v>0</v>
      </c>
      <c r="AX47" s="19">
        <v>191184.8</v>
      </c>
      <c r="AY47" s="19">
        <f t="shared" si="12"/>
        <v>629800.63</v>
      </c>
      <c r="AZ47" s="19">
        <f t="shared" si="13"/>
        <v>7093556.001666666</v>
      </c>
      <c r="BA47" s="11"/>
      <c r="BB47" s="20"/>
      <c r="BC47" s="11"/>
      <c r="BD47" s="11"/>
      <c r="BE47" s="11"/>
      <c r="BF47" s="11"/>
      <c r="BG47" s="11"/>
      <c r="BH47" s="20"/>
      <c r="BI47" s="21"/>
      <c r="BJ47" s="21"/>
      <c r="BK47" s="21"/>
      <c r="BL47" s="21"/>
      <c r="BM47" s="21"/>
      <c r="BN47" s="20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</row>
    <row r="48" spans="1:116" ht="15" customHeight="1">
      <c r="A48" s="15">
        <v>50</v>
      </c>
      <c r="B48" s="15" t="s">
        <v>137</v>
      </c>
      <c r="C48" s="15" t="s">
        <v>136</v>
      </c>
      <c r="D48" s="23" t="s">
        <v>135</v>
      </c>
      <c r="E48" s="17">
        <v>18487139</v>
      </c>
      <c r="F48" s="18">
        <v>0</v>
      </c>
      <c r="G48" s="18">
        <v>0</v>
      </c>
      <c r="H48" s="18">
        <v>472137.3</v>
      </c>
      <c r="I48" s="18">
        <v>0</v>
      </c>
      <c r="J48" s="18">
        <v>0</v>
      </c>
      <c r="K48" s="19">
        <v>0</v>
      </c>
      <c r="L48" s="19">
        <f t="shared" si="3"/>
        <v>472137.3</v>
      </c>
      <c r="M48" s="19">
        <v>460004.72249999997</v>
      </c>
      <c r="N48" s="19">
        <v>0</v>
      </c>
      <c r="O48" s="19">
        <v>0</v>
      </c>
      <c r="P48" s="19">
        <v>0</v>
      </c>
      <c r="Q48" s="19">
        <f t="shared" si="4"/>
        <v>460004.72249999997</v>
      </c>
      <c r="R48" s="19">
        <v>460004.72</v>
      </c>
      <c r="S48" s="19">
        <v>0</v>
      </c>
      <c r="T48" s="19">
        <v>0</v>
      </c>
      <c r="U48" s="19">
        <v>0</v>
      </c>
      <c r="V48" s="19">
        <f t="shared" si="0"/>
        <v>460004.72</v>
      </c>
      <c r="W48" s="19">
        <f t="shared" si="5"/>
        <v>1392146.7424999999</v>
      </c>
      <c r="X48" s="19">
        <f t="shared" si="5"/>
        <v>0</v>
      </c>
      <c r="Y48" s="19">
        <f t="shared" si="5"/>
        <v>0</v>
      </c>
      <c r="Z48" s="19">
        <f t="shared" si="5"/>
        <v>0</v>
      </c>
      <c r="AA48" s="19">
        <f t="shared" si="6"/>
        <v>1392146.7424999999</v>
      </c>
      <c r="AB48" s="19">
        <v>460004.72</v>
      </c>
      <c r="AC48" s="19">
        <v>0</v>
      </c>
      <c r="AD48" s="19">
        <v>0</v>
      </c>
      <c r="AE48" s="19">
        <v>0</v>
      </c>
      <c r="AF48" s="19">
        <v>0</v>
      </c>
      <c r="AG48" s="19">
        <f t="shared" si="7"/>
        <v>0</v>
      </c>
      <c r="AH48" s="19">
        <f t="shared" si="8"/>
        <v>460004.72</v>
      </c>
      <c r="AI48" s="19">
        <v>415837.07</v>
      </c>
      <c r="AJ48" s="19">
        <v>0</v>
      </c>
      <c r="AK48" s="19">
        <v>0</v>
      </c>
      <c r="AL48" s="19">
        <v>0</v>
      </c>
      <c r="AM48" s="19">
        <v>0</v>
      </c>
      <c r="AN48" s="19">
        <f t="shared" si="9"/>
        <v>0</v>
      </c>
      <c r="AO48" s="19">
        <f t="shared" si="10"/>
        <v>415837.07</v>
      </c>
      <c r="AP48" s="19">
        <v>451044.15</v>
      </c>
      <c r="AQ48" s="19">
        <v>0</v>
      </c>
      <c r="AR48" s="19">
        <v>0</v>
      </c>
      <c r="AS48" s="19">
        <v>0</v>
      </c>
      <c r="AT48" s="19">
        <f t="shared" si="11"/>
        <v>451044.15</v>
      </c>
      <c r="AU48" s="19">
        <v>465164.88</v>
      </c>
      <c r="AV48" s="19">
        <v>0</v>
      </c>
      <c r="AW48" s="19">
        <v>0</v>
      </c>
      <c r="AX48" s="19">
        <v>0</v>
      </c>
      <c r="AY48" s="19">
        <f t="shared" si="12"/>
        <v>465164.88</v>
      </c>
      <c r="AZ48" s="19">
        <f t="shared" si="13"/>
        <v>3184197.5624999995</v>
      </c>
      <c r="BA48" s="11"/>
      <c r="BB48" s="20"/>
      <c r="BC48" s="11"/>
      <c r="BD48" s="11"/>
      <c r="BE48" s="11"/>
      <c r="BF48" s="11"/>
      <c r="BG48" s="11"/>
      <c r="BH48" s="20"/>
      <c r="BI48" s="21"/>
      <c r="BJ48" s="21"/>
      <c r="BK48" s="21"/>
      <c r="BL48" s="21"/>
      <c r="BM48" s="21"/>
      <c r="BN48" s="20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</row>
    <row r="49" spans="1:116" ht="15" customHeight="1">
      <c r="A49" s="15">
        <v>54</v>
      </c>
      <c r="B49" s="15" t="s">
        <v>134</v>
      </c>
      <c r="C49" s="15" t="s">
        <v>133</v>
      </c>
      <c r="D49" s="23" t="s">
        <v>132</v>
      </c>
      <c r="E49" s="17">
        <v>15852353</v>
      </c>
      <c r="F49" s="18">
        <v>39521.11</v>
      </c>
      <c r="G49" s="18">
        <v>0</v>
      </c>
      <c r="H49" s="18">
        <v>0</v>
      </c>
      <c r="I49" s="18">
        <v>0</v>
      </c>
      <c r="J49" s="18">
        <v>0</v>
      </c>
      <c r="K49" s="19">
        <v>154758.18</v>
      </c>
      <c r="L49" s="19">
        <f t="shared" si="3"/>
        <v>154758.18</v>
      </c>
      <c r="M49" s="19">
        <v>0</v>
      </c>
      <c r="N49" s="19">
        <v>0</v>
      </c>
      <c r="O49" s="19">
        <v>0</v>
      </c>
      <c r="P49" s="19">
        <v>153509</v>
      </c>
      <c r="Q49" s="19">
        <f t="shared" si="4"/>
        <v>153509</v>
      </c>
      <c r="R49" s="19">
        <v>0</v>
      </c>
      <c r="S49" s="19">
        <v>0</v>
      </c>
      <c r="T49" s="19">
        <v>0</v>
      </c>
      <c r="U49" s="19">
        <f>153509+153509</f>
        <v>307018</v>
      </c>
      <c r="V49" s="19">
        <f t="shared" si="0"/>
        <v>307018</v>
      </c>
      <c r="W49" s="19">
        <f t="shared" si="5"/>
        <v>0</v>
      </c>
      <c r="X49" s="19">
        <f t="shared" si="5"/>
        <v>0</v>
      </c>
      <c r="Y49" s="19">
        <f t="shared" si="5"/>
        <v>0</v>
      </c>
      <c r="Z49" s="19">
        <f t="shared" si="5"/>
        <v>615285.17999999993</v>
      </c>
      <c r="AA49" s="19">
        <f t="shared" si="6"/>
        <v>615285.17999999993</v>
      </c>
      <c r="AB49" s="19">
        <v>0</v>
      </c>
      <c r="AC49" s="19">
        <v>0</v>
      </c>
      <c r="AD49" s="19">
        <v>0</v>
      </c>
      <c r="AE49" s="19">
        <v>153509</v>
      </c>
      <c r="AF49" s="19">
        <v>0</v>
      </c>
      <c r="AG49" s="19">
        <f t="shared" si="7"/>
        <v>153509</v>
      </c>
      <c r="AH49" s="19">
        <f t="shared" si="8"/>
        <v>153509</v>
      </c>
      <c r="AI49" s="19">
        <v>0</v>
      </c>
      <c r="AJ49" s="19">
        <v>0</v>
      </c>
      <c r="AK49" s="19">
        <v>0</v>
      </c>
      <c r="AL49" s="19">
        <v>307018</v>
      </c>
      <c r="AM49" s="19">
        <v>0</v>
      </c>
      <c r="AN49" s="19">
        <f t="shared" si="9"/>
        <v>307018</v>
      </c>
      <c r="AO49" s="19">
        <f t="shared" si="10"/>
        <v>307018</v>
      </c>
      <c r="AP49" s="19">
        <v>0</v>
      </c>
      <c r="AQ49" s="19">
        <v>0</v>
      </c>
      <c r="AR49" s="19">
        <v>0</v>
      </c>
      <c r="AS49" s="19">
        <v>307018</v>
      </c>
      <c r="AT49" s="19">
        <f t="shared" si="11"/>
        <v>307018</v>
      </c>
      <c r="AU49" s="19">
        <v>0</v>
      </c>
      <c r="AV49" s="19">
        <v>0</v>
      </c>
      <c r="AW49" s="19">
        <v>0</v>
      </c>
      <c r="AX49" s="19">
        <v>307018</v>
      </c>
      <c r="AY49" s="19">
        <f t="shared" si="12"/>
        <v>307018</v>
      </c>
      <c r="AZ49" s="19">
        <f t="shared" si="13"/>
        <v>1729369.29</v>
      </c>
      <c r="BA49" s="11"/>
      <c r="BB49" s="20"/>
      <c r="BC49" s="11"/>
      <c r="BD49" s="11"/>
      <c r="BE49" s="11"/>
      <c r="BF49" s="11"/>
      <c r="BG49" s="11"/>
      <c r="BH49" s="20"/>
      <c r="BI49" s="21"/>
      <c r="BJ49" s="21"/>
      <c r="BK49" s="21"/>
      <c r="BL49" s="21"/>
      <c r="BM49" s="21"/>
      <c r="BN49" s="20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</row>
    <row r="50" spans="1:116" ht="15" customHeight="1">
      <c r="A50" s="15">
        <v>52</v>
      </c>
      <c r="B50" s="15" t="s">
        <v>131</v>
      </c>
      <c r="C50" s="15" t="s">
        <v>130</v>
      </c>
      <c r="D50" s="23" t="s">
        <v>129</v>
      </c>
      <c r="E50" s="17">
        <v>16273767</v>
      </c>
      <c r="F50" s="18">
        <v>10633</v>
      </c>
      <c r="G50" s="18">
        <v>0</v>
      </c>
      <c r="H50" s="18">
        <v>473702.55</v>
      </c>
      <c r="I50" s="18">
        <v>0</v>
      </c>
      <c r="J50" s="18">
        <v>0</v>
      </c>
      <c r="K50" s="19">
        <v>130744</v>
      </c>
      <c r="L50" s="19">
        <f t="shared" si="3"/>
        <v>604446.55000000005</v>
      </c>
      <c r="M50" s="19">
        <v>473702.54872200271</v>
      </c>
      <c r="N50" s="19">
        <v>0</v>
      </c>
      <c r="O50" s="19">
        <v>0</v>
      </c>
      <c r="P50" s="19">
        <v>148306.58333333334</v>
      </c>
      <c r="Q50" s="19">
        <f t="shared" si="4"/>
        <v>622009.13205533603</v>
      </c>
      <c r="R50" s="19">
        <v>473702.55</v>
      </c>
      <c r="S50" s="19">
        <v>0</v>
      </c>
      <c r="T50" s="19">
        <v>0</v>
      </c>
      <c r="U50" s="19">
        <v>148306.57999999999</v>
      </c>
      <c r="V50" s="19">
        <f t="shared" si="0"/>
        <v>622009.13</v>
      </c>
      <c r="W50" s="19">
        <f t="shared" si="5"/>
        <v>1421107.6487220027</v>
      </c>
      <c r="X50" s="19">
        <f t="shared" si="5"/>
        <v>0</v>
      </c>
      <c r="Y50" s="19">
        <f t="shared" si="5"/>
        <v>0</v>
      </c>
      <c r="Z50" s="19">
        <f t="shared" si="5"/>
        <v>427357.16333333333</v>
      </c>
      <c r="AA50" s="19">
        <f t="shared" si="6"/>
        <v>1848464.8120553361</v>
      </c>
      <c r="AB50" s="19">
        <f>473702.55+107465.68</f>
        <v>581168.23</v>
      </c>
      <c r="AC50" s="19">
        <v>0</v>
      </c>
      <c r="AD50" s="19">
        <v>0</v>
      </c>
      <c r="AE50" s="19">
        <v>148306.59</v>
      </c>
      <c r="AF50" s="19">
        <v>0</v>
      </c>
      <c r="AG50" s="19">
        <f t="shared" si="7"/>
        <v>148306.59</v>
      </c>
      <c r="AH50" s="19">
        <f t="shared" si="8"/>
        <v>729474.82</v>
      </c>
      <c r="AI50" s="19">
        <f>473702.55+107465.68</f>
        <v>581168.23</v>
      </c>
      <c r="AJ50" s="19">
        <v>0</v>
      </c>
      <c r="AK50" s="19">
        <v>0</v>
      </c>
      <c r="AL50" s="19">
        <v>130624.33</v>
      </c>
      <c r="AM50" s="19">
        <v>0</v>
      </c>
      <c r="AN50" s="19">
        <f t="shared" si="9"/>
        <v>130624.33</v>
      </c>
      <c r="AO50" s="19">
        <f t="shared" si="10"/>
        <v>711792.55999999994</v>
      </c>
      <c r="AP50" s="19">
        <f>473702.55+115180.83</f>
        <v>588883.38</v>
      </c>
      <c r="AQ50" s="19">
        <v>0</v>
      </c>
      <c r="AR50" s="19">
        <v>0</v>
      </c>
      <c r="AS50" s="19">
        <v>139502</v>
      </c>
      <c r="AT50" s="19">
        <f t="shared" si="11"/>
        <v>728385.38</v>
      </c>
      <c r="AU50" s="19">
        <v>473702.55</v>
      </c>
      <c r="AV50" s="19">
        <v>0</v>
      </c>
      <c r="AW50" s="19">
        <v>0</v>
      </c>
      <c r="AX50" s="19">
        <v>142830.79999999999</v>
      </c>
      <c r="AY50" s="19">
        <f t="shared" si="12"/>
        <v>616533.35</v>
      </c>
      <c r="AZ50" s="19">
        <f t="shared" si="13"/>
        <v>4645283.9220553357</v>
      </c>
      <c r="BA50" s="11"/>
      <c r="BB50" s="20"/>
      <c r="BC50" s="11"/>
      <c r="BD50" s="11"/>
      <c r="BE50" s="11"/>
      <c r="BF50" s="11"/>
      <c r="BG50" s="11"/>
      <c r="BH50" s="20"/>
      <c r="BI50" s="21"/>
      <c r="BJ50" s="21"/>
      <c r="BK50" s="21"/>
      <c r="BL50" s="21"/>
      <c r="BM50" s="21"/>
      <c r="BN50" s="20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</row>
    <row r="51" spans="1:116" ht="15" customHeight="1">
      <c r="A51" s="15">
        <v>53</v>
      </c>
      <c r="B51" s="15" t="s">
        <v>128</v>
      </c>
      <c r="C51" s="15" t="s">
        <v>127</v>
      </c>
      <c r="D51" s="23" t="s">
        <v>126</v>
      </c>
      <c r="E51" s="17">
        <v>17035542</v>
      </c>
      <c r="F51" s="18">
        <v>10837</v>
      </c>
      <c r="G51" s="18">
        <v>4385</v>
      </c>
      <c r="H51" s="18">
        <v>0</v>
      </c>
      <c r="I51" s="18">
        <v>0</v>
      </c>
      <c r="J51" s="18">
        <v>0</v>
      </c>
      <c r="K51" s="19">
        <v>26479</v>
      </c>
      <c r="L51" s="19">
        <f t="shared" si="3"/>
        <v>26479</v>
      </c>
      <c r="M51" s="19">
        <v>0</v>
      </c>
      <c r="N51" s="19">
        <v>0</v>
      </c>
      <c r="O51" s="19">
        <v>0</v>
      </c>
      <c r="P51" s="19">
        <v>32147.416666666668</v>
      </c>
      <c r="Q51" s="19">
        <f t="shared" si="4"/>
        <v>32147.416666666668</v>
      </c>
      <c r="R51" s="19">
        <v>0</v>
      </c>
      <c r="S51" s="19">
        <v>0</v>
      </c>
      <c r="T51" s="19">
        <v>0</v>
      </c>
      <c r="U51" s="19">
        <f>32147.42+32147.42</f>
        <v>64294.84</v>
      </c>
      <c r="V51" s="19">
        <f t="shared" si="0"/>
        <v>64294.84</v>
      </c>
      <c r="W51" s="19">
        <f t="shared" si="5"/>
        <v>0</v>
      </c>
      <c r="X51" s="19">
        <f t="shared" si="5"/>
        <v>0</v>
      </c>
      <c r="Y51" s="19">
        <f t="shared" si="5"/>
        <v>0</v>
      </c>
      <c r="Z51" s="19">
        <f t="shared" si="5"/>
        <v>122921.25666666667</v>
      </c>
      <c r="AA51" s="19">
        <f t="shared" si="6"/>
        <v>122921.25666666667</v>
      </c>
      <c r="AB51" s="19">
        <v>0</v>
      </c>
      <c r="AC51" s="19">
        <v>0</v>
      </c>
      <c r="AD51" s="19">
        <v>0</v>
      </c>
      <c r="AE51" s="19">
        <v>64294.84</v>
      </c>
      <c r="AF51" s="19">
        <v>0</v>
      </c>
      <c r="AG51" s="19">
        <f t="shared" si="7"/>
        <v>64294.84</v>
      </c>
      <c r="AH51" s="19">
        <f t="shared" si="8"/>
        <v>64294.84</v>
      </c>
      <c r="AI51" s="19">
        <v>0</v>
      </c>
      <c r="AJ51" s="19">
        <v>0</v>
      </c>
      <c r="AK51" s="19">
        <v>0</v>
      </c>
      <c r="AL51" s="19">
        <v>64294.84</v>
      </c>
      <c r="AM51" s="19">
        <v>0</v>
      </c>
      <c r="AN51" s="19">
        <f t="shared" si="9"/>
        <v>64294.84</v>
      </c>
      <c r="AO51" s="19">
        <f t="shared" si="10"/>
        <v>64294.84</v>
      </c>
      <c r="AP51" s="19">
        <v>0</v>
      </c>
      <c r="AQ51" s="19">
        <v>0</v>
      </c>
      <c r="AR51" s="19">
        <v>0</v>
      </c>
      <c r="AS51" s="19">
        <v>64294.84</v>
      </c>
      <c r="AT51" s="19">
        <f t="shared" si="11"/>
        <v>64294.84</v>
      </c>
      <c r="AU51" s="19">
        <v>0</v>
      </c>
      <c r="AV51" s="19">
        <v>0</v>
      </c>
      <c r="AW51" s="19">
        <v>0</v>
      </c>
      <c r="AX51" s="19">
        <v>64294.84</v>
      </c>
      <c r="AY51" s="19">
        <f t="shared" si="12"/>
        <v>64294.84</v>
      </c>
      <c r="AZ51" s="19">
        <f t="shared" si="13"/>
        <v>395322.61666666658</v>
      </c>
      <c r="BA51" s="11"/>
      <c r="BB51" s="20"/>
      <c r="BC51" s="11"/>
      <c r="BD51" s="11"/>
      <c r="BE51" s="11"/>
      <c r="BF51" s="11"/>
      <c r="BG51" s="11"/>
      <c r="BH51" s="20"/>
      <c r="BI51" s="21"/>
      <c r="BJ51" s="21"/>
      <c r="BK51" s="21"/>
      <c r="BL51" s="21"/>
      <c r="BM51" s="21"/>
      <c r="BN51" s="20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</row>
    <row r="52" spans="1:116" ht="15" customHeight="1">
      <c r="A52" s="15">
        <v>55</v>
      </c>
      <c r="B52" s="15" t="s">
        <v>125</v>
      </c>
      <c r="C52" s="15" t="s">
        <v>124</v>
      </c>
      <c r="D52" s="23" t="s">
        <v>123</v>
      </c>
      <c r="E52" s="17">
        <v>17010254</v>
      </c>
      <c r="F52" s="18">
        <v>49230</v>
      </c>
      <c r="G52" s="18">
        <v>37598</v>
      </c>
      <c r="H52" s="18">
        <v>0</v>
      </c>
      <c r="I52" s="18">
        <v>0</v>
      </c>
      <c r="J52" s="18">
        <v>0</v>
      </c>
      <c r="K52" s="19">
        <v>105390</v>
      </c>
      <c r="L52" s="19">
        <f t="shared" si="3"/>
        <v>105390</v>
      </c>
      <c r="M52" s="19">
        <v>0</v>
      </c>
      <c r="N52" s="19">
        <v>0</v>
      </c>
      <c r="O52" s="19">
        <v>0</v>
      </c>
      <c r="P52" s="19">
        <v>148058.33333333334</v>
      </c>
      <c r="Q52" s="19">
        <f t="shared" si="4"/>
        <v>148058.33333333334</v>
      </c>
      <c r="R52" s="19">
        <v>0</v>
      </c>
      <c r="S52" s="19">
        <v>0</v>
      </c>
      <c r="T52" s="19">
        <v>0</v>
      </c>
      <c r="U52" s="19">
        <v>148058.32999999999</v>
      </c>
      <c r="V52" s="19">
        <f t="shared" si="0"/>
        <v>148058.32999999999</v>
      </c>
      <c r="W52" s="19">
        <f t="shared" si="5"/>
        <v>0</v>
      </c>
      <c r="X52" s="19">
        <f t="shared" si="5"/>
        <v>0</v>
      </c>
      <c r="Y52" s="19">
        <f t="shared" si="5"/>
        <v>0</v>
      </c>
      <c r="Z52" s="19">
        <f t="shared" si="5"/>
        <v>401506.66333333333</v>
      </c>
      <c r="AA52" s="19">
        <f t="shared" si="6"/>
        <v>401506.66333333333</v>
      </c>
      <c r="AB52" s="19">
        <v>0</v>
      </c>
      <c r="AC52" s="19">
        <v>0</v>
      </c>
      <c r="AD52" s="19">
        <v>0</v>
      </c>
      <c r="AE52" s="19">
        <v>148058.33000000002</v>
      </c>
      <c r="AF52" s="19">
        <v>0</v>
      </c>
      <c r="AG52" s="19">
        <f t="shared" si="7"/>
        <v>148058.33000000002</v>
      </c>
      <c r="AH52" s="19">
        <f t="shared" si="8"/>
        <v>148058.33000000002</v>
      </c>
      <c r="AI52" s="19">
        <v>0</v>
      </c>
      <c r="AJ52" s="19">
        <v>0</v>
      </c>
      <c r="AK52" s="19">
        <v>0</v>
      </c>
      <c r="AL52" s="19">
        <v>324</v>
      </c>
      <c r="AM52" s="19">
        <v>0</v>
      </c>
      <c r="AN52" s="19">
        <f t="shared" si="9"/>
        <v>324</v>
      </c>
      <c r="AO52" s="19">
        <f t="shared" si="10"/>
        <v>324</v>
      </c>
      <c r="AP52" s="19">
        <v>0</v>
      </c>
      <c r="AQ52" s="19">
        <v>0</v>
      </c>
      <c r="AR52" s="19">
        <v>0</v>
      </c>
      <c r="AS52" s="19">
        <v>243</v>
      </c>
      <c r="AT52" s="19">
        <f t="shared" si="11"/>
        <v>243</v>
      </c>
      <c r="AU52" s="19">
        <v>0</v>
      </c>
      <c r="AV52" s="19">
        <v>0</v>
      </c>
      <c r="AW52" s="19">
        <v>0</v>
      </c>
      <c r="AX52" s="19">
        <v>243</v>
      </c>
      <c r="AY52" s="19">
        <f t="shared" si="12"/>
        <v>243</v>
      </c>
      <c r="AZ52" s="19">
        <f t="shared" si="13"/>
        <v>637202.9933333334</v>
      </c>
      <c r="BA52" s="11"/>
      <c r="BB52" s="20"/>
      <c r="BC52" s="11"/>
      <c r="BD52" s="11"/>
      <c r="BE52" s="11"/>
      <c r="BF52" s="11"/>
      <c r="BG52" s="11"/>
      <c r="BH52" s="20"/>
      <c r="BI52" s="21"/>
      <c r="BJ52" s="21"/>
      <c r="BK52" s="21"/>
      <c r="BL52" s="21"/>
      <c r="BM52" s="21"/>
      <c r="BN52" s="20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</row>
    <row r="53" spans="1:116" ht="15" customHeight="1">
      <c r="A53" s="15">
        <v>57</v>
      </c>
      <c r="B53" s="15" t="s">
        <v>122</v>
      </c>
      <c r="C53" s="15" t="s">
        <v>121</v>
      </c>
      <c r="D53" s="23" t="s">
        <v>120</v>
      </c>
      <c r="E53" s="17">
        <v>26630352</v>
      </c>
      <c r="F53" s="18">
        <v>282444</v>
      </c>
      <c r="G53" s="18">
        <v>184297</v>
      </c>
      <c r="H53" s="18">
        <v>3268693.65</v>
      </c>
      <c r="I53" s="18">
        <v>0</v>
      </c>
      <c r="J53" s="18">
        <v>0</v>
      </c>
      <c r="K53" s="19">
        <v>439566</v>
      </c>
      <c r="L53" s="19">
        <f t="shared" si="3"/>
        <v>3708259.65</v>
      </c>
      <c r="M53" s="19">
        <v>3033499.1966666668</v>
      </c>
      <c r="N53" s="19">
        <v>0</v>
      </c>
      <c r="O53" s="19">
        <v>0</v>
      </c>
      <c r="P53" s="19">
        <v>602273.58333333337</v>
      </c>
      <c r="Q53" s="19">
        <f t="shared" si="4"/>
        <v>3635772.7800000003</v>
      </c>
      <c r="R53" s="19">
        <v>3033499.2</v>
      </c>
      <c r="S53" s="19">
        <v>0</v>
      </c>
      <c r="T53" s="19">
        <v>0</v>
      </c>
      <c r="U53" s="19">
        <v>602273.57999999996</v>
      </c>
      <c r="V53" s="19">
        <f t="shared" si="0"/>
        <v>3635772.7800000003</v>
      </c>
      <c r="W53" s="19">
        <f t="shared" si="5"/>
        <v>9335692.0466666669</v>
      </c>
      <c r="X53" s="19">
        <f t="shared" si="5"/>
        <v>0</v>
      </c>
      <c r="Y53" s="19">
        <f t="shared" si="5"/>
        <v>0</v>
      </c>
      <c r="Z53" s="19">
        <f t="shared" si="5"/>
        <v>1644113.1633333333</v>
      </c>
      <c r="AA53" s="19">
        <f t="shared" si="6"/>
        <v>10979805.210000001</v>
      </c>
      <c r="AB53" s="19">
        <f>3033499.19+511060.29</f>
        <v>3544559.48</v>
      </c>
      <c r="AC53" s="19">
        <v>0</v>
      </c>
      <c r="AD53" s="19">
        <v>0</v>
      </c>
      <c r="AE53" s="19">
        <v>602273.59</v>
      </c>
      <c r="AF53" s="19">
        <v>0</v>
      </c>
      <c r="AG53" s="19">
        <f t="shared" si="7"/>
        <v>602273.59</v>
      </c>
      <c r="AH53" s="19">
        <f t="shared" si="8"/>
        <v>4146833.07</v>
      </c>
      <c r="AI53" s="19">
        <f>3092494.26+750317.22</f>
        <v>3842811.4799999995</v>
      </c>
      <c r="AJ53" s="19">
        <v>0</v>
      </c>
      <c r="AK53" s="19">
        <v>0</v>
      </c>
      <c r="AL53" s="19">
        <v>548642</v>
      </c>
      <c r="AM53" s="19">
        <v>0</v>
      </c>
      <c r="AN53" s="19">
        <f t="shared" si="9"/>
        <v>548642</v>
      </c>
      <c r="AO53" s="19">
        <f t="shared" si="10"/>
        <v>4391453.4799999995</v>
      </c>
      <c r="AP53" s="19">
        <f>3238025.18+648352.08</f>
        <v>3886377.2600000002</v>
      </c>
      <c r="AQ53" s="19">
        <v>0</v>
      </c>
      <c r="AR53" s="19">
        <v>0</v>
      </c>
      <c r="AS53" s="19">
        <v>563086.25</v>
      </c>
      <c r="AT53" s="19">
        <f t="shared" si="11"/>
        <v>4449463.51</v>
      </c>
      <c r="AU53" s="19">
        <v>3367695.59</v>
      </c>
      <c r="AV53" s="19">
        <v>0</v>
      </c>
      <c r="AW53" s="19">
        <v>0</v>
      </c>
      <c r="AX53" s="19">
        <v>560484.4</v>
      </c>
      <c r="AY53" s="19">
        <f t="shared" si="12"/>
        <v>3928179.9899999998</v>
      </c>
      <c r="AZ53" s="19">
        <f t="shared" si="13"/>
        <v>28362476.260000002</v>
      </c>
      <c r="BA53" s="11"/>
      <c r="BB53" s="20"/>
      <c r="BC53" s="11"/>
      <c r="BD53" s="11"/>
      <c r="BE53" s="11"/>
      <c r="BF53" s="11"/>
      <c r="BG53" s="11"/>
      <c r="BH53" s="20"/>
      <c r="BI53" s="21"/>
      <c r="BJ53" s="21"/>
      <c r="BK53" s="21"/>
      <c r="BL53" s="21"/>
      <c r="BM53" s="21"/>
      <c r="BN53" s="20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</row>
    <row r="54" spans="1:116" ht="15" customHeight="1">
      <c r="A54" s="15">
        <v>56</v>
      </c>
      <c r="B54" s="15" t="s">
        <v>119</v>
      </c>
      <c r="C54" s="15" t="s">
        <v>118</v>
      </c>
      <c r="D54" s="23" t="s">
        <v>117</v>
      </c>
      <c r="E54" s="17">
        <v>12530000</v>
      </c>
      <c r="F54" s="18">
        <v>31101</v>
      </c>
      <c r="G54" s="18">
        <v>12467</v>
      </c>
      <c r="H54" s="18">
        <f>5161497.55-45976.84</f>
        <v>5115520.71</v>
      </c>
      <c r="I54" s="18">
        <v>0</v>
      </c>
      <c r="J54" s="18">
        <v>0</v>
      </c>
      <c r="K54" s="19">
        <v>32074</v>
      </c>
      <c r="L54" s="19">
        <f t="shared" si="3"/>
        <v>5147594.71</v>
      </c>
      <c r="M54" s="19">
        <v>5082791.6275000004</v>
      </c>
      <c r="N54" s="19">
        <v>0</v>
      </c>
      <c r="O54" s="19">
        <v>0</v>
      </c>
      <c r="P54" s="19">
        <v>45030.083333333336</v>
      </c>
      <c r="Q54" s="19">
        <f t="shared" si="4"/>
        <v>5127821.7108333334</v>
      </c>
      <c r="R54" s="19">
        <v>5082791.63</v>
      </c>
      <c r="S54" s="19">
        <v>0</v>
      </c>
      <c r="T54" s="19">
        <v>0</v>
      </c>
      <c r="U54" s="19">
        <f>45030.08+45976.84</f>
        <v>91006.92</v>
      </c>
      <c r="V54" s="19">
        <f t="shared" si="0"/>
        <v>5173798.55</v>
      </c>
      <c r="W54" s="19">
        <f>H54+M54+R54</f>
        <v>15281103.967500001</v>
      </c>
      <c r="X54" s="19">
        <f t="shared" si="5"/>
        <v>0</v>
      </c>
      <c r="Y54" s="19">
        <f t="shared" si="5"/>
        <v>0</v>
      </c>
      <c r="Z54" s="19">
        <f t="shared" si="5"/>
        <v>168111.00333333336</v>
      </c>
      <c r="AA54" s="19">
        <f t="shared" si="6"/>
        <v>15449214.970833335</v>
      </c>
      <c r="AB54" s="19">
        <f>5082791.62+472100</f>
        <v>5554891.6200000001</v>
      </c>
      <c r="AC54" s="19">
        <v>0</v>
      </c>
      <c r="AD54" s="19">
        <v>0</v>
      </c>
      <c r="AE54" s="19">
        <v>45030.090000000004</v>
      </c>
      <c r="AF54" s="19">
        <v>0</v>
      </c>
      <c r="AG54" s="19">
        <f t="shared" si="7"/>
        <v>45030.090000000004</v>
      </c>
      <c r="AH54" s="19">
        <f t="shared" si="8"/>
        <v>5599921.71</v>
      </c>
      <c r="AI54" s="19">
        <v>4707816.53</v>
      </c>
      <c r="AJ54" s="19">
        <v>0</v>
      </c>
      <c r="AK54" s="19">
        <v>0</v>
      </c>
      <c r="AL54" s="19">
        <v>90060.18</v>
      </c>
      <c r="AM54" s="19">
        <v>0</v>
      </c>
      <c r="AN54" s="19">
        <f t="shared" si="9"/>
        <v>90060.18</v>
      </c>
      <c r="AO54" s="19">
        <f t="shared" si="10"/>
        <v>4797876.71</v>
      </c>
      <c r="AP54" s="19">
        <v>4597466.99</v>
      </c>
      <c r="AQ54" s="19">
        <v>0</v>
      </c>
      <c r="AR54" s="19">
        <v>0</v>
      </c>
      <c r="AS54" s="19">
        <v>90060.18</v>
      </c>
      <c r="AT54" s="19">
        <f t="shared" si="11"/>
        <v>4687527.17</v>
      </c>
      <c r="AU54" s="19">
        <v>4608357.1100000003</v>
      </c>
      <c r="AV54" s="19">
        <v>0</v>
      </c>
      <c r="AW54" s="19">
        <v>0</v>
      </c>
      <c r="AX54" s="19">
        <v>90060.18</v>
      </c>
      <c r="AY54" s="19">
        <f t="shared" si="12"/>
        <v>4698417.29</v>
      </c>
      <c r="AZ54" s="19">
        <f t="shared" si="13"/>
        <v>35276525.850833334</v>
      </c>
      <c r="BA54" s="11"/>
      <c r="BB54" s="20"/>
      <c r="BC54" s="11"/>
      <c r="BD54" s="11"/>
      <c r="BE54" s="11"/>
      <c r="BF54" s="11"/>
      <c r="BG54" s="11"/>
      <c r="BH54" s="20"/>
      <c r="BI54" s="21"/>
      <c r="BJ54" s="21"/>
      <c r="BK54" s="21"/>
      <c r="BL54" s="21"/>
      <c r="BM54" s="21"/>
      <c r="BN54" s="20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</row>
    <row r="55" spans="1:116" ht="15" customHeight="1">
      <c r="A55" s="15">
        <v>59</v>
      </c>
      <c r="B55" s="15" t="s">
        <v>116</v>
      </c>
      <c r="C55" s="15" t="s">
        <v>115</v>
      </c>
      <c r="D55" s="23" t="s">
        <v>114</v>
      </c>
      <c r="E55" s="17">
        <v>26276418</v>
      </c>
      <c r="F55" s="18">
        <v>84097.44</v>
      </c>
      <c r="G55" s="18">
        <v>0</v>
      </c>
      <c r="H55" s="18">
        <v>0</v>
      </c>
      <c r="I55" s="18">
        <v>0</v>
      </c>
      <c r="J55" s="18">
        <v>0</v>
      </c>
      <c r="K55" s="19">
        <v>918042</v>
      </c>
      <c r="L55" s="19">
        <f t="shared" si="3"/>
        <v>918042</v>
      </c>
      <c r="M55" s="19">
        <v>0</v>
      </c>
      <c r="N55" s="19">
        <v>0</v>
      </c>
      <c r="O55" s="19">
        <v>0</v>
      </c>
      <c r="P55" s="19">
        <v>913717</v>
      </c>
      <c r="Q55" s="19">
        <f t="shared" si="4"/>
        <v>913717</v>
      </c>
      <c r="R55" s="19">
        <v>0</v>
      </c>
      <c r="S55" s="19">
        <v>0</v>
      </c>
      <c r="T55" s="19">
        <v>0</v>
      </c>
      <c r="U55" s="19">
        <v>913717</v>
      </c>
      <c r="V55" s="19">
        <f t="shared" si="0"/>
        <v>913717</v>
      </c>
      <c r="W55" s="19">
        <f t="shared" si="5"/>
        <v>0</v>
      </c>
      <c r="X55" s="19">
        <f t="shared" si="5"/>
        <v>0</v>
      </c>
      <c r="Y55" s="19">
        <f t="shared" si="5"/>
        <v>0</v>
      </c>
      <c r="Z55" s="19">
        <f t="shared" si="5"/>
        <v>2745476</v>
      </c>
      <c r="AA55" s="19">
        <f t="shared" si="6"/>
        <v>2745476</v>
      </c>
      <c r="AB55" s="19">
        <v>0</v>
      </c>
      <c r="AC55" s="19">
        <v>0</v>
      </c>
      <c r="AD55" s="19">
        <v>0</v>
      </c>
      <c r="AE55" s="19">
        <v>913717</v>
      </c>
      <c r="AF55" s="19">
        <v>0</v>
      </c>
      <c r="AG55" s="19">
        <f t="shared" si="7"/>
        <v>913717</v>
      </c>
      <c r="AH55" s="19">
        <f t="shared" si="8"/>
        <v>913717</v>
      </c>
      <c r="AI55" s="19">
        <v>0</v>
      </c>
      <c r="AJ55" s="19">
        <v>0</v>
      </c>
      <c r="AK55" s="19">
        <v>0</v>
      </c>
      <c r="AL55" s="19">
        <v>913717</v>
      </c>
      <c r="AM55" s="19">
        <v>0</v>
      </c>
      <c r="AN55" s="19">
        <f t="shared" si="9"/>
        <v>913717</v>
      </c>
      <c r="AO55" s="19">
        <f t="shared" si="10"/>
        <v>913717</v>
      </c>
      <c r="AP55" s="19">
        <v>0</v>
      </c>
      <c r="AQ55" s="19">
        <v>0</v>
      </c>
      <c r="AR55" s="19">
        <v>0</v>
      </c>
      <c r="AS55" s="19">
        <v>913717</v>
      </c>
      <c r="AT55" s="19">
        <f t="shared" si="11"/>
        <v>913717</v>
      </c>
      <c r="AU55" s="19">
        <v>0</v>
      </c>
      <c r="AV55" s="19">
        <v>0</v>
      </c>
      <c r="AW55" s="19">
        <v>0</v>
      </c>
      <c r="AX55" s="19">
        <v>913717</v>
      </c>
      <c r="AY55" s="19">
        <f t="shared" si="12"/>
        <v>913717</v>
      </c>
      <c r="AZ55" s="19">
        <f t="shared" si="13"/>
        <v>6484441.4399999995</v>
      </c>
      <c r="BA55" s="11"/>
      <c r="BB55" s="20"/>
      <c r="BC55" s="11"/>
      <c r="BD55" s="11"/>
      <c r="BE55" s="11"/>
      <c r="BF55" s="11"/>
      <c r="BG55" s="11"/>
      <c r="BH55" s="20"/>
      <c r="BI55" s="21"/>
      <c r="BJ55" s="21"/>
      <c r="BK55" s="21"/>
      <c r="BL55" s="21"/>
      <c r="BM55" s="21"/>
      <c r="BN55" s="20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</row>
    <row r="56" spans="1:116" ht="15" customHeight="1">
      <c r="A56" s="15">
        <v>58</v>
      </c>
      <c r="B56" s="15" t="s">
        <v>113</v>
      </c>
      <c r="C56" s="15" t="s">
        <v>112</v>
      </c>
      <c r="D56" s="23" t="s">
        <v>111</v>
      </c>
      <c r="E56" s="17">
        <v>8272361</v>
      </c>
      <c r="F56" s="18">
        <v>339717</v>
      </c>
      <c r="G56" s="18">
        <v>186361</v>
      </c>
      <c r="H56" s="18">
        <v>7163.95</v>
      </c>
      <c r="I56" s="18">
        <v>0</v>
      </c>
      <c r="J56" s="18">
        <v>0</v>
      </c>
      <c r="K56" s="19">
        <v>929334</v>
      </c>
      <c r="L56" s="19">
        <f t="shared" si="3"/>
        <v>936497.95</v>
      </c>
      <c r="M56" s="19">
        <v>7163.9520202020203</v>
      </c>
      <c r="N56" s="19">
        <v>0</v>
      </c>
      <c r="O56" s="19">
        <v>0</v>
      </c>
      <c r="P56" s="19">
        <v>1131094.5</v>
      </c>
      <c r="Q56" s="19">
        <f t="shared" si="4"/>
        <v>1138258.4520202021</v>
      </c>
      <c r="R56" s="19">
        <v>7163.95</v>
      </c>
      <c r="S56" s="19">
        <v>0</v>
      </c>
      <c r="T56" s="19">
        <v>0</v>
      </c>
      <c r="U56" s="19">
        <v>1131094.5</v>
      </c>
      <c r="V56" s="19">
        <f t="shared" si="0"/>
        <v>1138258.45</v>
      </c>
      <c r="W56" s="19">
        <f t="shared" si="5"/>
        <v>21491.852020202019</v>
      </c>
      <c r="X56" s="19">
        <f t="shared" si="5"/>
        <v>0</v>
      </c>
      <c r="Y56" s="19">
        <f t="shared" si="5"/>
        <v>0</v>
      </c>
      <c r="Z56" s="19">
        <f t="shared" si="5"/>
        <v>3191523</v>
      </c>
      <c r="AA56" s="19">
        <f t="shared" si="6"/>
        <v>3213014.8520202022</v>
      </c>
      <c r="AB56" s="19">
        <v>7163.9500000000007</v>
      </c>
      <c r="AC56" s="19">
        <v>0</v>
      </c>
      <c r="AD56" s="19">
        <v>0</v>
      </c>
      <c r="AE56" s="19">
        <v>1131094.5</v>
      </c>
      <c r="AF56" s="19">
        <v>0</v>
      </c>
      <c r="AG56" s="19">
        <f t="shared" si="7"/>
        <v>1131094.5</v>
      </c>
      <c r="AH56" s="19">
        <f t="shared" si="8"/>
        <v>1138258.45</v>
      </c>
      <c r="AI56" s="19">
        <v>4415.43</v>
      </c>
      <c r="AJ56" s="19">
        <v>0</v>
      </c>
      <c r="AK56" s="19">
        <v>0</v>
      </c>
      <c r="AL56" s="19">
        <v>1063280</v>
      </c>
      <c r="AM56" s="19">
        <v>0</v>
      </c>
      <c r="AN56" s="19">
        <f t="shared" si="9"/>
        <v>1063280</v>
      </c>
      <c r="AO56" s="19">
        <f t="shared" si="10"/>
        <v>1067695.43</v>
      </c>
      <c r="AP56" s="19">
        <v>5151.34</v>
      </c>
      <c r="AQ56" s="19">
        <v>0</v>
      </c>
      <c r="AR56" s="19">
        <v>0</v>
      </c>
      <c r="AS56" s="19">
        <v>1080050.25</v>
      </c>
      <c r="AT56" s="19">
        <f t="shared" si="11"/>
        <v>1085201.5900000001</v>
      </c>
      <c r="AU56" s="19">
        <v>6181.6</v>
      </c>
      <c r="AV56" s="19">
        <v>0</v>
      </c>
      <c r="AW56" s="19">
        <v>0</v>
      </c>
      <c r="AX56" s="19">
        <v>1076917.8</v>
      </c>
      <c r="AY56" s="19">
        <f t="shared" si="12"/>
        <v>1083099.4000000001</v>
      </c>
      <c r="AZ56" s="19">
        <f t="shared" si="13"/>
        <v>8113347.7220202023</v>
      </c>
      <c r="BA56" s="11"/>
      <c r="BB56" s="20"/>
      <c r="BC56" s="11"/>
      <c r="BD56" s="11"/>
      <c r="BE56" s="11"/>
      <c r="BF56" s="11"/>
      <c r="BG56" s="11"/>
      <c r="BH56" s="20"/>
      <c r="BI56" s="21"/>
      <c r="BJ56" s="21"/>
      <c r="BK56" s="21"/>
      <c r="BL56" s="21"/>
      <c r="BM56" s="21"/>
      <c r="BN56" s="20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</row>
    <row r="57" spans="1:116" ht="15" customHeight="1">
      <c r="A57" s="15">
        <v>60</v>
      </c>
      <c r="B57" s="15" t="s">
        <v>110</v>
      </c>
      <c r="C57" s="15" t="s">
        <v>109</v>
      </c>
      <c r="D57" s="23" t="s">
        <v>108</v>
      </c>
      <c r="E57" s="17">
        <v>24710030</v>
      </c>
      <c r="F57" s="18">
        <v>18240</v>
      </c>
      <c r="G57" s="18">
        <v>0</v>
      </c>
      <c r="H57" s="18">
        <v>0</v>
      </c>
      <c r="I57" s="18">
        <v>0</v>
      </c>
      <c r="J57" s="18">
        <v>0</v>
      </c>
      <c r="K57" s="19">
        <v>187595.64</v>
      </c>
      <c r="L57" s="19">
        <f t="shared" si="3"/>
        <v>187595.64</v>
      </c>
      <c r="M57" s="19">
        <v>0</v>
      </c>
      <c r="N57" s="19">
        <v>0</v>
      </c>
      <c r="O57" s="19">
        <v>0</v>
      </c>
      <c r="P57" s="19">
        <v>182197.33333333334</v>
      </c>
      <c r="Q57" s="19">
        <f t="shared" si="4"/>
        <v>182197.33333333334</v>
      </c>
      <c r="R57" s="19">
        <v>0</v>
      </c>
      <c r="S57" s="19">
        <v>0</v>
      </c>
      <c r="T57" s="19">
        <v>0</v>
      </c>
      <c r="U57" s="19">
        <v>182197.33</v>
      </c>
      <c r="V57" s="19">
        <f t="shared" si="0"/>
        <v>182197.33</v>
      </c>
      <c r="W57" s="19">
        <f t="shared" si="5"/>
        <v>0</v>
      </c>
      <c r="X57" s="19">
        <f t="shared" si="5"/>
        <v>0</v>
      </c>
      <c r="Y57" s="19">
        <f t="shared" si="5"/>
        <v>0</v>
      </c>
      <c r="Z57" s="19">
        <f t="shared" si="5"/>
        <v>551990.30333333334</v>
      </c>
      <c r="AA57" s="19">
        <f t="shared" si="6"/>
        <v>551990.30333333334</v>
      </c>
      <c r="AB57" s="19">
        <v>0</v>
      </c>
      <c r="AC57" s="19">
        <v>0</v>
      </c>
      <c r="AD57" s="19">
        <v>0</v>
      </c>
      <c r="AE57" s="19">
        <v>182197.33</v>
      </c>
      <c r="AF57" s="19">
        <v>0</v>
      </c>
      <c r="AG57" s="19">
        <f t="shared" si="7"/>
        <v>182197.33</v>
      </c>
      <c r="AH57" s="19">
        <f t="shared" si="8"/>
        <v>182197.33</v>
      </c>
      <c r="AI57" s="19">
        <v>0</v>
      </c>
      <c r="AJ57" s="19">
        <v>0</v>
      </c>
      <c r="AK57" s="19">
        <v>0</v>
      </c>
      <c r="AL57" s="19">
        <v>148352</v>
      </c>
      <c r="AM57" s="19">
        <v>0</v>
      </c>
      <c r="AN57" s="19">
        <f t="shared" si="9"/>
        <v>148352</v>
      </c>
      <c r="AO57" s="19">
        <f t="shared" si="10"/>
        <v>148352</v>
      </c>
      <c r="AP57" s="19">
        <v>0</v>
      </c>
      <c r="AQ57" s="19">
        <v>0</v>
      </c>
      <c r="AR57" s="19">
        <v>0</v>
      </c>
      <c r="AS57" s="19">
        <v>152608</v>
      </c>
      <c r="AT57" s="19">
        <f t="shared" si="11"/>
        <v>152608</v>
      </c>
      <c r="AU57" s="19">
        <v>0</v>
      </c>
      <c r="AV57" s="19">
        <v>0</v>
      </c>
      <c r="AW57" s="19">
        <v>0</v>
      </c>
      <c r="AX57" s="19">
        <v>162700.79999999999</v>
      </c>
      <c r="AY57" s="19">
        <f t="shared" si="12"/>
        <v>162700.79999999999</v>
      </c>
      <c r="AZ57" s="19">
        <f t="shared" si="13"/>
        <v>1216088.4333333333</v>
      </c>
      <c r="BA57" s="11"/>
      <c r="BB57" s="20"/>
      <c r="BC57" s="11"/>
      <c r="BD57" s="11"/>
      <c r="BE57" s="11"/>
      <c r="BF57" s="11"/>
      <c r="BG57" s="11"/>
      <c r="BH57" s="20"/>
      <c r="BI57" s="21"/>
      <c r="BJ57" s="21"/>
      <c r="BK57" s="21"/>
      <c r="BL57" s="21"/>
      <c r="BM57" s="21"/>
      <c r="BN57" s="20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</row>
    <row r="58" spans="1:116" ht="15" customHeight="1">
      <c r="A58" s="15">
        <v>48</v>
      </c>
      <c r="B58" s="15" t="s">
        <v>107</v>
      </c>
      <c r="C58" s="15" t="s">
        <v>106</v>
      </c>
      <c r="D58" s="23" t="s">
        <v>105</v>
      </c>
      <c r="E58" s="17">
        <v>29417074</v>
      </c>
      <c r="F58" s="18">
        <v>0</v>
      </c>
      <c r="G58" s="18">
        <v>0</v>
      </c>
      <c r="H58" s="18">
        <v>108776.7</v>
      </c>
      <c r="I58" s="18">
        <v>0</v>
      </c>
      <c r="J58" s="18">
        <v>0</v>
      </c>
      <c r="K58" s="19">
        <v>255</v>
      </c>
      <c r="L58" s="19">
        <f t="shared" si="3"/>
        <v>109031.7</v>
      </c>
      <c r="M58" s="19">
        <v>113021.28000000001</v>
      </c>
      <c r="N58" s="19">
        <v>0</v>
      </c>
      <c r="O58" s="19">
        <v>0</v>
      </c>
      <c r="P58" s="19">
        <v>287.25</v>
      </c>
      <c r="Q58" s="19">
        <f t="shared" si="4"/>
        <v>113308.53000000001</v>
      </c>
      <c r="R58" s="19">
        <v>113021.28</v>
      </c>
      <c r="S58" s="19">
        <v>0</v>
      </c>
      <c r="T58" s="19">
        <v>0</v>
      </c>
      <c r="U58" s="19">
        <v>287.25</v>
      </c>
      <c r="V58" s="19">
        <f t="shared" si="0"/>
        <v>113308.53</v>
      </c>
      <c r="W58" s="19">
        <f t="shared" si="5"/>
        <v>334819.26</v>
      </c>
      <c r="X58" s="19">
        <f t="shared" si="5"/>
        <v>0</v>
      </c>
      <c r="Y58" s="19">
        <f t="shared" si="5"/>
        <v>0</v>
      </c>
      <c r="Z58" s="19">
        <f t="shared" si="5"/>
        <v>829.5</v>
      </c>
      <c r="AA58" s="19">
        <f t="shared" si="6"/>
        <v>335648.76</v>
      </c>
      <c r="AB58" s="19">
        <v>113021.28</v>
      </c>
      <c r="AC58" s="19">
        <v>0</v>
      </c>
      <c r="AD58" s="19">
        <v>0</v>
      </c>
      <c r="AE58" s="19">
        <v>287.25</v>
      </c>
      <c r="AF58" s="19">
        <v>0</v>
      </c>
      <c r="AG58" s="19">
        <f t="shared" si="7"/>
        <v>287.25</v>
      </c>
      <c r="AH58" s="19">
        <f t="shared" si="8"/>
        <v>113308.53</v>
      </c>
      <c r="AI58" s="19">
        <v>127884.47</v>
      </c>
      <c r="AJ58" s="19">
        <v>0</v>
      </c>
      <c r="AK58" s="19">
        <v>0</v>
      </c>
      <c r="AL58" s="19">
        <v>127.67</v>
      </c>
      <c r="AM58" s="19">
        <v>0</v>
      </c>
      <c r="AN58" s="19">
        <f t="shared" si="9"/>
        <v>127.67</v>
      </c>
      <c r="AO58" s="19">
        <f t="shared" si="10"/>
        <v>128012.14</v>
      </c>
      <c r="AP58" s="19">
        <v>118488.5</v>
      </c>
      <c r="AQ58" s="19">
        <v>0</v>
      </c>
      <c r="AR58" s="19">
        <v>0</v>
      </c>
      <c r="AS58" s="19">
        <v>191.5</v>
      </c>
      <c r="AT58" s="19">
        <f t="shared" si="11"/>
        <v>118680</v>
      </c>
      <c r="AU58" s="19">
        <v>109289.82</v>
      </c>
      <c r="AV58" s="19">
        <v>0</v>
      </c>
      <c r="AW58" s="19">
        <v>0</v>
      </c>
      <c r="AX58" s="19">
        <v>153.19999999999999</v>
      </c>
      <c r="AY58" s="19">
        <f t="shared" si="12"/>
        <v>109443.02</v>
      </c>
      <c r="AZ58" s="19">
        <f t="shared" si="13"/>
        <v>805092.45000000007</v>
      </c>
      <c r="BA58" s="11"/>
      <c r="BB58" s="20"/>
      <c r="BC58" s="11"/>
      <c r="BD58" s="11"/>
      <c r="BE58" s="11"/>
      <c r="BF58" s="11"/>
      <c r="BG58" s="11"/>
      <c r="BH58" s="20"/>
      <c r="BI58" s="21"/>
      <c r="BJ58" s="21"/>
      <c r="BK58" s="21"/>
      <c r="BL58" s="21"/>
      <c r="BM58" s="21"/>
      <c r="BN58" s="20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</row>
    <row r="59" spans="1:116" ht="15" customHeight="1">
      <c r="A59" s="15">
        <v>61</v>
      </c>
      <c r="B59" s="15" t="s">
        <v>104</v>
      </c>
      <c r="C59" s="15" t="s">
        <v>103</v>
      </c>
      <c r="D59" s="23" t="s">
        <v>102</v>
      </c>
      <c r="E59" s="17">
        <v>15446991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9">
        <v>531914.44999999995</v>
      </c>
      <c r="L59" s="19">
        <f t="shared" si="3"/>
        <v>531914.44999999995</v>
      </c>
      <c r="M59" s="19">
        <v>0</v>
      </c>
      <c r="N59" s="19">
        <v>0</v>
      </c>
      <c r="O59" s="19">
        <v>0</v>
      </c>
      <c r="P59" s="19">
        <f>181961.08+377190.12</f>
        <v>559151.19999999995</v>
      </c>
      <c r="Q59" s="19">
        <f t="shared" si="4"/>
        <v>559151.19999999995</v>
      </c>
      <c r="R59" s="19">
        <v>0</v>
      </c>
      <c r="S59" s="19">
        <v>0</v>
      </c>
      <c r="T59" s="19">
        <v>0</v>
      </c>
      <c r="U59" s="19">
        <v>608274.87</v>
      </c>
      <c r="V59" s="19">
        <f t="shared" si="0"/>
        <v>608274.87</v>
      </c>
      <c r="W59" s="19">
        <f t="shared" si="5"/>
        <v>0</v>
      </c>
      <c r="X59" s="19">
        <f t="shared" si="5"/>
        <v>0</v>
      </c>
      <c r="Y59" s="19">
        <f t="shared" si="5"/>
        <v>0</v>
      </c>
      <c r="Z59" s="19">
        <f t="shared" si="5"/>
        <v>1699340.52</v>
      </c>
      <c r="AA59" s="19">
        <f t="shared" si="6"/>
        <v>1699340.52</v>
      </c>
      <c r="AB59" s="19">
        <v>0</v>
      </c>
      <c r="AC59" s="19">
        <v>0</v>
      </c>
      <c r="AD59" s="19">
        <v>0</v>
      </c>
      <c r="AE59" s="19">
        <v>608274.87000000011</v>
      </c>
      <c r="AF59" s="19">
        <v>0</v>
      </c>
      <c r="AG59" s="19">
        <f t="shared" si="7"/>
        <v>608274.87000000011</v>
      </c>
      <c r="AH59" s="19">
        <f t="shared" si="8"/>
        <v>608274.87000000011</v>
      </c>
      <c r="AI59" s="19">
        <v>0</v>
      </c>
      <c r="AJ59" s="19">
        <v>0</v>
      </c>
      <c r="AK59" s="19">
        <v>0</v>
      </c>
      <c r="AL59" s="19">
        <v>608274.87</v>
      </c>
      <c r="AM59" s="19">
        <v>0</v>
      </c>
      <c r="AN59" s="19">
        <f t="shared" si="9"/>
        <v>608274.87</v>
      </c>
      <c r="AO59" s="19">
        <f t="shared" si="10"/>
        <v>608274.87</v>
      </c>
      <c r="AP59" s="19">
        <v>0</v>
      </c>
      <c r="AQ59" s="19">
        <v>0</v>
      </c>
      <c r="AR59" s="19">
        <v>0</v>
      </c>
      <c r="AS59" s="19">
        <v>394534.75</v>
      </c>
      <c r="AT59" s="19">
        <f t="shared" si="11"/>
        <v>394534.75</v>
      </c>
      <c r="AU59" s="19">
        <v>0</v>
      </c>
      <c r="AV59" s="19">
        <v>0</v>
      </c>
      <c r="AW59" s="19">
        <v>0</v>
      </c>
      <c r="AX59" s="19">
        <v>400876.4</v>
      </c>
      <c r="AY59" s="19">
        <f t="shared" si="12"/>
        <v>400876.4</v>
      </c>
      <c r="AZ59" s="19">
        <f t="shared" si="13"/>
        <v>3711301.41</v>
      </c>
      <c r="BA59" s="11"/>
      <c r="BB59" s="20"/>
      <c r="BC59" s="11"/>
      <c r="BD59" s="11"/>
      <c r="BE59" s="11"/>
      <c r="BF59" s="11"/>
      <c r="BG59" s="11"/>
      <c r="BH59" s="20"/>
      <c r="BI59" s="21"/>
      <c r="BJ59" s="21"/>
      <c r="BK59" s="21"/>
      <c r="BL59" s="21"/>
      <c r="BM59" s="21"/>
      <c r="BN59" s="20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</row>
    <row r="60" spans="1:116" ht="15" customHeight="1">
      <c r="A60" s="15">
        <v>63</v>
      </c>
      <c r="B60" s="15" t="s">
        <v>101</v>
      </c>
      <c r="C60" s="15" t="s">
        <v>100</v>
      </c>
      <c r="D60" s="23" t="s">
        <v>99</v>
      </c>
      <c r="E60" s="17">
        <v>28890251</v>
      </c>
      <c r="F60" s="18">
        <v>155049</v>
      </c>
      <c r="G60" s="18">
        <v>8275</v>
      </c>
      <c r="H60" s="18">
        <v>1530423.33</v>
      </c>
      <c r="I60" s="18">
        <v>0</v>
      </c>
      <c r="J60" s="18">
        <v>0</v>
      </c>
      <c r="K60" s="19">
        <v>203331</v>
      </c>
      <c r="L60" s="19">
        <f t="shared" si="3"/>
        <v>1733754.33</v>
      </c>
      <c r="M60" s="19">
        <v>1516586.8208333335</v>
      </c>
      <c r="N60" s="19">
        <v>0</v>
      </c>
      <c r="O60" s="19">
        <v>0</v>
      </c>
      <c r="P60" s="19">
        <v>237739.75</v>
      </c>
      <c r="Q60" s="19">
        <f t="shared" si="4"/>
        <v>1754326.5708333335</v>
      </c>
      <c r="R60" s="19">
        <v>1516586.82</v>
      </c>
      <c r="S60" s="19">
        <v>0</v>
      </c>
      <c r="T60" s="19">
        <v>0</v>
      </c>
      <c r="U60" s="19">
        <v>237739.75</v>
      </c>
      <c r="V60" s="19">
        <f t="shared" si="0"/>
        <v>1754326.57</v>
      </c>
      <c r="W60" s="19">
        <f t="shared" si="5"/>
        <v>4563596.9708333341</v>
      </c>
      <c r="X60" s="19">
        <f t="shared" si="5"/>
        <v>0</v>
      </c>
      <c r="Y60" s="19">
        <f t="shared" si="5"/>
        <v>0</v>
      </c>
      <c r="Z60" s="19">
        <f t="shared" si="5"/>
        <v>678810.5</v>
      </c>
      <c r="AA60" s="19">
        <f t="shared" si="6"/>
        <v>5242407.4708333341</v>
      </c>
      <c r="AB60" s="19">
        <v>1516586.82</v>
      </c>
      <c r="AC60" s="19">
        <v>0</v>
      </c>
      <c r="AD60" s="19">
        <v>0</v>
      </c>
      <c r="AE60" s="19">
        <v>237739.75</v>
      </c>
      <c r="AF60" s="19">
        <v>0</v>
      </c>
      <c r="AG60" s="19">
        <f t="shared" si="7"/>
        <v>237739.75</v>
      </c>
      <c r="AH60" s="19">
        <f t="shared" si="8"/>
        <v>1754326.57</v>
      </c>
      <c r="AI60" s="19">
        <v>1492334.19</v>
      </c>
      <c r="AJ60" s="19">
        <v>0</v>
      </c>
      <c r="AK60" s="19">
        <v>0</v>
      </c>
      <c r="AL60" s="19">
        <v>257739.75</v>
      </c>
      <c r="AM60" s="19">
        <v>0</v>
      </c>
      <c r="AN60" s="19">
        <f t="shared" si="9"/>
        <v>257739.75</v>
      </c>
      <c r="AO60" s="19">
        <f t="shared" si="10"/>
        <v>1750073.94</v>
      </c>
      <c r="AP60" s="19">
        <v>1515250.51</v>
      </c>
      <c r="AQ60" s="19">
        <v>0</v>
      </c>
      <c r="AR60" s="19">
        <v>0</v>
      </c>
      <c r="AS60" s="19">
        <v>257739.75</v>
      </c>
      <c r="AT60" s="19">
        <f t="shared" si="11"/>
        <v>1772990.26</v>
      </c>
      <c r="AU60" s="19">
        <v>1511505.9</v>
      </c>
      <c r="AV60" s="19">
        <v>0</v>
      </c>
      <c r="AW60" s="19">
        <v>0</v>
      </c>
      <c r="AX60" s="19">
        <v>257739.75</v>
      </c>
      <c r="AY60" s="19">
        <f t="shared" si="12"/>
        <v>1769245.65</v>
      </c>
      <c r="AZ60" s="19">
        <f t="shared" si="13"/>
        <v>12452367.890833335</v>
      </c>
      <c r="BA60" s="11"/>
      <c r="BB60" s="20"/>
      <c r="BC60" s="11"/>
      <c r="BD60" s="11"/>
      <c r="BE60" s="11"/>
      <c r="BF60" s="11"/>
      <c r="BG60" s="11"/>
      <c r="BH60" s="20"/>
      <c r="BI60" s="21"/>
      <c r="BJ60" s="21"/>
      <c r="BK60" s="21"/>
      <c r="BL60" s="21"/>
      <c r="BM60" s="21"/>
      <c r="BN60" s="20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</row>
    <row r="61" spans="1:116" ht="15" customHeight="1">
      <c r="A61" s="15">
        <v>43</v>
      </c>
      <c r="B61" s="15" t="s">
        <v>98</v>
      </c>
      <c r="C61" s="15" t="s">
        <v>97</v>
      </c>
      <c r="D61" s="23" t="s">
        <v>96</v>
      </c>
      <c r="E61" s="17">
        <v>4267257</v>
      </c>
      <c r="F61" s="18">
        <v>85762</v>
      </c>
      <c r="G61" s="18">
        <v>30794</v>
      </c>
      <c r="H61" s="18">
        <v>1347266.47</v>
      </c>
      <c r="I61" s="18">
        <v>91660.75</v>
      </c>
      <c r="J61" s="18">
        <v>0</v>
      </c>
      <c r="K61" s="19">
        <v>116250</v>
      </c>
      <c r="L61" s="19">
        <f t="shared" si="3"/>
        <v>1555177.22</v>
      </c>
      <c r="M61" s="19">
        <v>1320547.03</v>
      </c>
      <c r="N61" s="19">
        <v>0</v>
      </c>
      <c r="O61" s="19">
        <v>0</v>
      </c>
      <c r="P61" s="19">
        <v>149736.5</v>
      </c>
      <c r="Q61" s="19">
        <f t="shared" si="4"/>
        <v>1470283.53</v>
      </c>
      <c r="R61" s="19">
        <v>1322338.94</v>
      </c>
      <c r="S61" s="19">
        <f>91181.23+77535.58</f>
        <v>168716.81</v>
      </c>
      <c r="T61" s="19">
        <v>0</v>
      </c>
      <c r="U61" s="19">
        <v>149736.5</v>
      </c>
      <c r="V61" s="19">
        <f>R61+S61+T61+U61</f>
        <v>1640792.25</v>
      </c>
      <c r="W61" s="19">
        <f t="shared" si="5"/>
        <v>3990152.44</v>
      </c>
      <c r="X61" s="19">
        <f t="shared" si="5"/>
        <v>260377.56</v>
      </c>
      <c r="Y61" s="19">
        <f t="shared" si="5"/>
        <v>0</v>
      </c>
      <c r="Z61" s="19">
        <f t="shared" si="5"/>
        <v>415723</v>
      </c>
      <c r="AA61" s="19">
        <f t="shared" si="6"/>
        <v>4666253</v>
      </c>
      <c r="AB61" s="19">
        <v>1322338.94</v>
      </c>
      <c r="AC61" s="19">
        <v>91181.23</v>
      </c>
      <c r="AD61" s="19">
        <v>0</v>
      </c>
      <c r="AE61" s="19">
        <v>149736.5</v>
      </c>
      <c r="AF61" s="19">
        <v>0</v>
      </c>
      <c r="AG61" s="19">
        <f t="shared" si="7"/>
        <v>149736.5</v>
      </c>
      <c r="AH61" s="19">
        <f t="shared" si="8"/>
        <v>1563256.67</v>
      </c>
      <c r="AI61" s="19">
        <v>1415208.25</v>
      </c>
      <c r="AJ61" s="19">
        <v>91750.26</v>
      </c>
      <c r="AK61" s="19">
        <v>0</v>
      </c>
      <c r="AL61" s="19">
        <v>149736.5</v>
      </c>
      <c r="AM61" s="19">
        <v>0</v>
      </c>
      <c r="AN61" s="19">
        <f t="shared" si="9"/>
        <v>149736.5</v>
      </c>
      <c r="AO61" s="19">
        <f t="shared" si="10"/>
        <v>1656695.01</v>
      </c>
      <c r="AP61" s="19">
        <v>1363326.72</v>
      </c>
      <c r="AQ61" s="19">
        <f>96239.27+72477.54</f>
        <v>168716.81</v>
      </c>
      <c r="AR61" s="19">
        <v>0</v>
      </c>
      <c r="AS61" s="19">
        <f>149736.5+100000</f>
        <v>249736.5</v>
      </c>
      <c r="AT61" s="19">
        <f t="shared" si="11"/>
        <v>1781780.03</v>
      </c>
      <c r="AU61" s="19">
        <v>1321516.4099999999</v>
      </c>
      <c r="AV61" s="19">
        <v>168716.81</v>
      </c>
      <c r="AW61" s="19">
        <v>0</v>
      </c>
      <c r="AX61" s="19">
        <v>249736.5</v>
      </c>
      <c r="AY61" s="19">
        <f t="shared" si="12"/>
        <v>1739969.72</v>
      </c>
      <c r="AZ61" s="19">
        <f t="shared" si="13"/>
        <v>11524510.43</v>
      </c>
      <c r="BA61" s="11"/>
      <c r="BB61" s="20"/>
      <c r="BC61" s="11"/>
      <c r="BD61" s="11"/>
      <c r="BE61" s="11"/>
      <c r="BF61" s="11"/>
      <c r="BG61" s="11"/>
      <c r="BH61" s="20"/>
      <c r="BI61" s="21"/>
      <c r="BJ61" s="21"/>
      <c r="BK61" s="21"/>
      <c r="BL61" s="21"/>
      <c r="BM61" s="21"/>
      <c r="BN61" s="20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</row>
    <row r="62" spans="1:116" ht="15" customHeight="1">
      <c r="A62" s="15">
        <v>44</v>
      </c>
      <c r="B62" s="15" t="s">
        <v>95</v>
      </c>
      <c r="C62" s="15" t="s">
        <v>94</v>
      </c>
      <c r="D62" s="23" t="s">
        <v>93</v>
      </c>
      <c r="E62" s="17">
        <v>4505316</v>
      </c>
      <c r="F62" s="18">
        <v>60496.11</v>
      </c>
      <c r="G62" s="18">
        <v>753.9</v>
      </c>
      <c r="H62" s="18">
        <v>4043047.77</v>
      </c>
      <c r="I62" s="18">
        <v>409295.59</v>
      </c>
      <c r="J62" s="18">
        <v>0</v>
      </c>
      <c r="K62" s="19">
        <v>437545.91</v>
      </c>
      <c r="L62" s="19">
        <f t="shared" si="3"/>
        <v>4889889.2700000005</v>
      </c>
      <c r="M62" s="19">
        <v>3995291.4324999996</v>
      </c>
      <c r="N62" s="19">
        <v>404374.41583333333</v>
      </c>
      <c r="O62" s="19">
        <v>0</v>
      </c>
      <c r="P62" s="19">
        <v>442666.5</v>
      </c>
      <c r="Q62" s="19">
        <f t="shared" si="4"/>
        <v>4842332.3483333327</v>
      </c>
      <c r="R62" s="19">
        <v>3995291.43</v>
      </c>
      <c r="S62" s="19">
        <v>404374.42</v>
      </c>
      <c r="T62" s="19">
        <v>0</v>
      </c>
      <c r="U62" s="19">
        <v>442666.5</v>
      </c>
      <c r="V62" s="19">
        <f t="shared" si="0"/>
        <v>4842332.3500000006</v>
      </c>
      <c r="W62" s="19">
        <f t="shared" si="5"/>
        <v>12033630.6325</v>
      </c>
      <c r="X62" s="19">
        <f t="shared" si="5"/>
        <v>1218044.4258333333</v>
      </c>
      <c r="Y62" s="19">
        <f t="shared" si="5"/>
        <v>0</v>
      </c>
      <c r="Z62" s="19">
        <f t="shared" si="5"/>
        <v>1322878.9099999999</v>
      </c>
      <c r="AA62" s="19">
        <f t="shared" si="6"/>
        <v>14574553.968333334</v>
      </c>
      <c r="AB62" s="19">
        <v>3995291.4299999997</v>
      </c>
      <c r="AC62" s="19">
        <v>404374.41000000003</v>
      </c>
      <c r="AD62" s="19">
        <v>0</v>
      </c>
      <c r="AE62" s="19">
        <v>442666.5</v>
      </c>
      <c r="AF62" s="19">
        <v>0</v>
      </c>
      <c r="AG62" s="19">
        <f t="shared" si="7"/>
        <v>442666.5</v>
      </c>
      <c r="AH62" s="19">
        <f t="shared" si="8"/>
        <v>4842332.34</v>
      </c>
      <c r="AI62" s="19">
        <v>3873568.43</v>
      </c>
      <c r="AJ62" s="19">
        <v>266695.78999999998</v>
      </c>
      <c r="AK62" s="19">
        <v>0</v>
      </c>
      <c r="AL62" s="19">
        <v>442666.5</v>
      </c>
      <c r="AM62" s="19">
        <v>0</v>
      </c>
      <c r="AN62" s="19">
        <f t="shared" si="9"/>
        <v>442666.5</v>
      </c>
      <c r="AO62" s="19">
        <f t="shared" si="10"/>
        <v>4582930.7200000007</v>
      </c>
      <c r="AP62" s="19">
        <v>3797823.81</v>
      </c>
      <c r="AQ62" s="19">
        <v>270286.45</v>
      </c>
      <c r="AR62" s="19">
        <v>0</v>
      </c>
      <c r="AS62" s="19">
        <v>442666.5</v>
      </c>
      <c r="AT62" s="19">
        <f t="shared" si="11"/>
        <v>4510776.76</v>
      </c>
      <c r="AU62" s="19">
        <v>3846578.51</v>
      </c>
      <c r="AV62" s="19">
        <v>282741.76000000001</v>
      </c>
      <c r="AW62" s="19">
        <v>0</v>
      </c>
      <c r="AX62" s="19">
        <v>442666.5</v>
      </c>
      <c r="AY62" s="19">
        <f t="shared" si="12"/>
        <v>4571986.7699999996</v>
      </c>
      <c r="AZ62" s="19">
        <f t="shared" si="13"/>
        <v>33143830.568333331</v>
      </c>
      <c r="BA62" s="11"/>
      <c r="BB62" s="20"/>
      <c r="BC62" s="11"/>
      <c r="BD62" s="11"/>
      <c r="BE62" s="11"/>
      <c r="BF62" s="11"/>
      <c r="BG62" s="11"/>
      <c r="BH62" s="20"/>
      <c r="BI62" s="21"/>
      <c r="BJ62" s="21"/>
      <c r="BK62" s="21"/>
      <c r="BL62" s="21"/>
      <c r="BM62" s="21"/>
      <c r="BN62" s="20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</row>
    <row r="63" spans="1:116" ht="15" customHeight="1">
      <c r="A63" s="15">
        <v>65</v>
      </c>
      <c r="B63" s="15" t="s">
        <v>92</v>
      </c>
      <c r="C63" s="15" t="s">
        <v>91</v>
      </c>
      <c r="D63" s="23" t="s">
        <v>90</v>
      </c>
      <c r="E63" s="17">
        <v>27303715</v>
      </c>
      <c r="F63" s="18">
        <v>0</v>
      </c>
      <c r="G63" s="18">
        <v>0</v>
      </c>
      <c r="H63" s="18">
        <v>0</v>
      </c>
      <c r="I63" s="18">
        <v>0</v>
      </c>
      <c r="J63" s="18">
        <v>177427.52</v>
      </c>
      <c r="K63" s="19">
        <v>0</v>
      </c>
      <c r="L63" s="19">
        <f t="shared" si="3"/>
        <v>177427.52</v>
      </c>
      <c r="M63" s="19">
        <v>0</v>
      </c>
      <c r="N63" s="19">
        <v>0</v>
      </c>
      <c r="O63" s="19">
        <v>176295.89666666664</v>
      </c>
      <c r="P63" s="19">
        <v>0</v>
      </c>
      <c r="Q63" s="19">
        <f t="shared" si="4"/>
        <v>176295.89666666664</v>
      </c>
      <c r="R63" s="19">
        <v>0</v>
      </c>
      <c r="S63" s="19">
        <v>0</v>
      </c>
      <c r="T63" s="19">
        <v>176295.9</v>
      </c>
      <c r="U63" s="19">
        <v>0</v>
      </c>
      <c r="V63" s="19">
        <f t="shared" si="0"/>
        <v>176295.9</v>
      </c>
      <c r="W63" s="19">
        <f t="shared" si="5"/>
        <v>0</v>
      </c>
      <c r="X63" s="19">
        <f t="shared" si="5"/>
        <v>0</v>
      </c>
      <c r="Y63" s="19">
        <f t="shared" si="5"/>
        <v>530019.31666666665</v>
      </c>
      <c r="Z63" s="19">
        <f t="shared" si="5"/>
        <v>0</v>
      </c>
      <c r="AA63" s="19">
        <f t="shared" si="6"/>
        <v>530019.31666666665</v>
      </c>
      <c r="AB63" s="19">
        <v>0</v>
      </c>
      <c r="AC63" s="19">
        <v>0</v>
      </c>
      <c r="AD63" s="19">
        <v>176295.90000000002</v>
      </c>
      <c r="AE63" s="19">
        <v>0</v>
      </c>
      <c r="AF63" s="19">
        <v>0</v>
      </c>
      <c r="AG63" s="19">
        <f t="shared" si="7"/>
        <v>0</v>
      </c>
      <c r="AH63" s="19">
        <f t="shared" si="8"/>
        <v>176295.90000000002</v>
      </c>
      <c r="AI63" s="19">
        <v>0</v>
      </c>
      <c r="AJ63" s="19">
        <v>0</v>
      </c>
      <c r="AK63" s="19">
        <v>140272.09</v>
      </c>
      <c r="AL63" s="19">
        <v>0</v>
      </c>
      <c r="AM63" s="19">
        <v>0</v>
      </c>
      <c r="AN63" s="19">
        <f t="shared" si="9"/>
        <v>0</v>
      </c>
      <c r="AO63" s="19">
        <f t="shared" si="10"/>
        <v>140272.09</v>
      </c>
      <c r="AP63" s="19">
        <v>0</v>
      </c>
      <c r="AQ63" s="19">
        <v>0</v>
      </c>
      <c r="AR63" s="19">
        <v>139065.99</v>
      </c>
      <c r="AS63" s="19">
        <v>0</v>
      </c>
      <c r="AT63" s="19">
        <f t="shared" si="11"/>
        <v>139065.99</v>
      </c>
      <c r="AU63" s="19">
        <v>0</v>
      </c>
      <c r="AV63" s="19">
        <v>0</v>
      </c>
      <c r="AW63" s="19">
        <v>139926.19</v>
      </c>
      <c r="AX63" s="19">
        <v>0</v>
      </c>
      <c r="AY63" s="19">
        <f t="shared" si="12"/>
        <v>139926.19</v>
      </c>
      <c r="AZ63" s="19">
        <f t="shared" si="13"/>
        <v>1125579.4866666666</v>
      </c>
      <c r="BA63" s="11"/>
      <c r="BB63" s="20"/>
      <c r="BC63" s="11"/>
      <c r="BD63" s="11"/>
      <c r="BE63" s="11"/>
      <c r="BF63" s="11"/>
      <c r="BG63" s="11"/>
      <c r="BH63" s="20"/>
      <c r="BI63" s="21"/>
      <c r="BJ63" s="21"/>
      <c r="BK63" s="21"/>
      <c r="BL63" s="21"/>
      <c r="BM63" s="21"/>
      <c r="BN63" s="20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</row>
    <row r="64" spans="1:116" ht="15" customHeight="1">
      <c r="A64" s="15">
        <v>70</v>
      </c>
      <c r="B64" s="15" t="s">
        <v>89</v>
      </c>
      <c r="C64" s="15" t="s">
        <v>88</v>
      </c>
      <c r="D64" s="23" t="s">
        <v>87</v>
      </c>
      <c r="E64" s="17">
        <v>10826701</v>
      </c>
      <c r="F64" s="18">
        <v>28979</v>
      </c>
      <c r="G64" s="18">
        <v>36961</v>
      </c>
      <c r="H64" s="18">
        <v>111165.98</v>
      </c>
      <c r="I64" s="18">
        <v>0</v>
      </c>
      <c r="J64" s="18">
        <v>0</v>
      </c>
      <c r="K64" s="19">
        <v>38481</v>
      </c>
      <c r="L64" s="19">
        <f t="shared" si="3"/>
        <v>149646.97999999998</v>
      </c>
      <c r="M64" s="19">
        <v>111385.16916666667</v>
      </c>
      <c r="N64" s="19">
        <v>0</v>
      </c>
      <c r="O64" s="19">
        <v>0</v>
      </c>
      <c r="P64" s="19">
        <v>57469.25</v>
      </c>
      <c r="Q64" s="19">
        <f t="shared" si="4"/>
        <v>168854.41916666669</v>
      </c>
      <c r="R64" s="19">
        <v>111385.17</v>
      </c>
      <c r="S64" s="19">
        <v>0</v>
      </c>
      <c r="T64" s="19">
        <v>0</v>
      </c>
      <c r="U64" s="19">
        <v>57469.25</v>
      </c>
      <c r="V64" s="19">
        <f t="shared" si="0"/>
        <v>168854.41999999998</v>
      </c>
      <c r="W64" s="19">
        <f t="shared" si="5"/>
        <v>333936.31916666665</v>
      </c>
      <c r="X64" s="19">
        <f t="shared" si="5"/>
        <v>0</v>
      </c>
      <c r="Y64" s="19">
        <f t="shared" si="5"/>
        <v>0</v>
      </c>
      <c r="Z64" s="19">
        <f t="shared" si="5"/>
        <v>153419.5</v>
      </c>
      <c r="AA64" s="19">
        <f t="shared" si="6"/>
        <v>487355.81916666665</v>
      </c>
      <c r="AB64" s="19">
        <v>111385.17</v>
      </c>
      <c r="AC64" s="19">
        <v>0</v>
      </c>
      <c r="AD64" s="19">
        <v>0</v>
      </c>
      <c r="AE64" s="19">
        <v>57469.25</v>
      </c>
      <c r="AF64" s="19">
        <v>0</v>
      </c>
      <c r="AG64" s="19">
        <f t="shared" si="7"/>
        <v>57469.25</v>
      </c>
      <c r="AH64" s="19">
        <f t="shared" si="8"/>
        <v>168854.41999999998</v>
      </c>
      <c r="AI64" s="19">
        <v>83032.990000000005</v>
      </c>
      <c r="AJ64" s="19">
        <v>0</v>
      </c>
      <c r="AK64" s="19">
        <v>0</v>
      </c>
      <c r="AL64" s="19">
        <v>57469.25</v>
      </c>
      <c r="AM64" s="19">
        <v>0</v>
      </c>
      <c r="AN64" s="19">
        <f t="shared" si="9"/>
        <v>57469.25</v>
      </c>
      <c r="AO64" s="19">
        <f t="shared" si="10"/>
        <v>140502.24</v>
      </c>
      <c r="AP64" s="19">
        <v>77227.679999999993</v>
      </c>
      <c r="AQ64" s="19">
        <v>0</v>
      </c>
      <c r="AR64" s="19">
        <v>0</v>
      </c>
      <c r="AS64" s="19">
        <v>57469.25</v>
      </c>
      <c r="AT64" s="19">
        <f t="shared" si="11"/>
        <v>134696.93</v>
      </c>
      <c r="AU64" s="19">
        <v>75101.7</v>
      </c>
      <c r="AV64" s="19">
        <v>0</v>
      </c>
      <c r="AW64" s="19">
        <v>0</v>
      </c>
      <c r="AX64" s="19">
        <v>57469.25</v>
      </c>
      <c r="AY64" s="19">
        <f t="shared" si="12"/>
        <v>132570.95000000001</v>
      </c>
      <c r="AZ64" s="19">
        <f t="shared" si="13"/>
        <v>1129920.3591666664</v>
      </c>
      <c r="BA64" s="11"/>
      <c r="BB64" s="20"/>
      <c r="BC64" s="11"/>
      <c r="BD64" s="11"/>
      <c r="BE64" s="11"/>
      <c r="BF64" s="11"/>
      <c r="BG64" s="11"/>
      <c r="BH64" s="20"/>
      <c r="BI64" s="21"/>
      <c r="BJ64" s="21"/>
      <c r="BK64" s="21"/>
      <c r="BL64" s="21"/>
      <c r="BM64" s="21"/>
      <c r="BN64" s="20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</row>
    <row r="65" spans="1:116" ht="15" customHeight="1">
      <c r="A65" s="15">
        <v>72</v>
      </c>
      <c r="B65" s="15" t="s">
        <v>86</v>
      </c>
      <c r="C65" s="15" t="s">
        <v>85</v>
      </c>
      <c r="D65" s="23" t="s">
        <v>84</v>
      </c>
      <c r="E65" s="17">
        <v>7925187</v>
      </c>
      <c r="F65" s="18">
        <v>0</v>
      </c>
      <c r="G65" s="18">
        <v>0</v>
      </c>
      <c r="H65" s="18">
        <v>60560.01</v>
      </c>
      <c r="I65" s="18">
        <v>0</v>
      </c>
      <c r="J65" s="18">
        <v>0</v>
      </c>
      <c r="K65" s="19">
        <v>80364.73</v>
      </c>
      <c r="L65" s="19">
        <f t="shared" si="3"/>
        <v>140924.74</v>
      </c>
      <c r="M65" s="19">
        <v>59195.895833333336</v>
      </c>
      <c r="N65" s="19">
        <v>0</v>
      </c>
      <c r="O65" s="19">
        <v>0</v>
      </c>
      <c r="P65" s="19">
        <v>77519.833333333328</v>
      </c>
      <c r="Q65" s="19">
        <f t="shared" si="4"/>
        <v>136715.72916666666</v>
      </c>
      <c r="R65" s="19">
        <v>59195.9</v>
      </c>
      <c r="S65" s="19">
        <v>0</v>
      </c>
      <c r="T65" s="19">
        <v>0</v>
      </c>
      <c r="U65" s="19">
        <v>77519.83</v>
      </c>
      <c r="V65" s="19">
        <f t="shared" si="0"/>
        <v>136715.73000000001</v>
      </c>
      <c r="W65" s="19">
        <f t="shared" si="5"/>
        <v>178951.80583333335</v>
      </c>
      <c r="X65" s="19">
        <f t="shared" si="5"/>
        <v>0</v>
      </c>
      <c r="Y65" s="19">
        <f t="shared" si="5"/>
        <v>0</v>
      </c>
      <c r="Z65" s="19">
        <f t="shared" si="5"/>
        <v>235404.39333333331</v>
      </c>
      <c r="AA65" s="19">
        <f t="shared" si="6"/>
        <v>414356.19916666666</v>
      </c>
      <c r="AB65" s="19">
        <v>59195.899999999994</v>
      </c>
      <c r="AC65" s="19">
        <v>0</v>
      </c>
      <c r="AD65" s="19">
        <v>0</v>
      </c>
      <c r="AE65" s="19">
        <v>77519.83</v>
      </c>
      <c r="AF65" s="19">
        <v>0</v>
      </c>
      <c r="AG65" s="19">
        <f t="shared" si="7"/>
        <v>77519.83</v>
      </c>
      <c r="AH65" s="19">
        <f t="shared" si="8"/>
        <v>136715.72999999998</v>
      </c>
      <c r="AI65" s="19">
        <v>59301.79</v>
      </c>
      <c r="AJ65" s="19">
        <v>0</v>
      </c>
      <c r="AK65" s="19">
        <v>0</v>
      </c>
      <c r="AL65" s="19">
        <v>62328.33</v>
      </c>
      <c r="AM65" s="19">
        <v>0</v>
      </c>
      <c r="AN65" s="19">
        <f t="shared" si="9"/>
        <v>62328.33</v>
      </c>
      <c r="AO65" s="19">
        <f t="shared" si="10"/>
        <v>121630.12</v>
      </c>
      <c r="AP65" s="19">
        <v>60108.56</v>
      </c>
      <c r="AQ65" s="19">
        <v>0</v>
      </c>
      <c r="AR65" s="19">
        <v>0</v>
      </c>
      <c r="AS65" s="19">
        <v>63244</v>
      </c>
      <c r="AT65" s="19">
        <f t="shared" si="11"/>
        <v>123352.56</v>
      </c>
      <c r="AU65" s="19">
        <v>54538.91</v>
      </c>
      <c r="AV65" s="19">
        <v>0</v>
      </c>
      <c r="AW65" s="19">
        <v>0</v>
      </c>
      <c r="AX65" s="19">
        <v>62727.199999999997</v>
      </c>
      <c r="AY65" s="19">
        <f t="shared" si="12"/>
        <v>117266.11</v>
      </c>
      <c r="AZ65" s="19">
        <f t="shared" si="13"/>
        <v>913320.71916666662</v>
      </c>
      <c r="BA65" s="11"/>
      <c r="BB65" s="20"/>
      <c r="BC65" s="11"/>
      <c r="BD65" s="11"/>
      <c r="BE65" s="11"/>
      <c r="BF65" s="11"/>
      <c r="BG65" s="11"/>
      <c r="BH65" s="20"/>
      <c r="BI65" s="21"/>
      <c r="BJ65" s="21"/>
      <c r="BK65" s="21"/>
      <c r="BL65" s="21"/>
      <c r="BM65" s="21"/>
      <c r="BN65" s="20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</row>
    <row r="66" spans="1:116" ht="15" customHeight="1">
      <c r="A66" s="15">
        <v>68</v>
      </c>
      <c r="B66" s="15" t="s">
        <v>83</v>
      </c>
      <c r="C66" s="15" t="s">
        <v>82</v>
      </c>
      <c r="D66" s="23" t="s">
        <v>81</v>
      </c>
      <c r="E66" s="17">
        <v>28027510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9">
        <v>181170</v>
      </c>
      <c r="L66" s="19">
        <f t="shared" si="3"/>
        <v>181170</v>
      </c>
      <c r="M66" s="19">
        <v>0</v>
      </c>
      <c r="N66" s="19">
        <v>0</v>
      </c>
      <c r="O66" s="19">
        <v>0</v>
      </c>
      <c r="P66" s="19">
        <v>190838.83333333334</v>
      </c>
      <c r="Q66" s="19">
        <f t="shared" si="4"/>
        <v>190838.83333333334</v>
      </c>
      <c r="R66" s="19">
        <v>0</v>
      </c>
      <c r="S66" s="19">
        <v>0</v>
      </c>
      <c r="T66" s="19">
        <v>0</v>
      </c>
      <c r="U66" s="19">
        <v>190838.83</v>
      </c>
      <c r="V66" s="19">
        <f t="shared" ref="V66:V99" si="14">R66+S66+T66+U66</f>
        <v>190838.83</v>
      </c>
      <c r="W66" s="19">
        <f t="shared" si="5"/>
        <v>0</v>
      </c>
      <c r="X66" s="19">
        <f t="shared" si="5"/>
        <v>0</v>
      </c>
      <c r="Y66" s="19">
        <f t="shared" si="5"/>
        <v>0</v>
      </c>
      <c r="Z66" s="19">
        <f t="shared" si="5"/>
        <v>562847.66333333333</v>
      </c>
      <c r="AA66" s="19">
        <f t="shared" si="6"/>
        <v>562847.66333333333</v>
      </c>
      <c r="AB66" s="19">
        <v>0</v>
      </c>
      <c r="AC66" s="19">
        <v>0</v>
      </c>
      <c r="AD66" s="19">
        <v>0</v>
      </c>
      <c r="AE66" s="19">
        <v>190838.83</v>
      </c>
      <c r="AF66" s="19">
        <v>0</v>
      </c>
      <c r="AG66" s="19">
        <f t="shared" si="7"/>
        <v>190838.83</v>
      </c>
      <c r="AH66" s="19">
        <f t="shared" si="8"/>
        <v>190838.83</v>
      </c>
      <c r="AI66" s="19">
        <v>0</v>
      </c>
      <c r="AJ66" s="19">
        <v>0</v>
      </c>
      <c r="AK66" s="19">
        <v>0</v>
      </c>
      <c r="AL66" s="19">
        <v>188765.67</v>
      </c>
      <c r="AM66" s="19">
        <v>0</v>
      </c>
      <c r="AN66" s="19">
        <f t="shared" si="9"/>
        <v>188765.67</v>
      </c>
      <c r="AO66" s="19">
        <f t="shared" si="10"/>
        <v>188765.67</v>
      </c>
      <c r="AP66" s="19">
        <v>0</v>
      </c>
      <c r="AQ66" s="19">
        <v>0</v>
      </c>
      <c r="AR66" s="19">
        <v>0</v>
      </c>
      <c r="AS66" s="19">
        <v>190257.25</v>
      </c>
      <c r="AT66" s="19">
        <f t="shared" si="11"/>
        <v>190257.25</v>
      </c>
      <c r="AU66" s="19">
        <v>0</v>
      </c>
      <c r="AV66" s="19">
        <v>0</v>
      </c>
      <c r="AW66" s="19">
        <v>0</v>
      </c>
      <c r="AX66" s="19">
        <v>190327.8</v>
      </c>
      <c r="AY66" s="19">
        <f t="shared" ref="AY66:AY97" si="15">AU66+AV66+AW66+AX66</f>
        <v>190327.8</v>
      </c>
      <c r="AZ66" s="19">
        <f t="shared" ref="AZ66:AZ97" si="16">F66+G66+AA66+AH66+AO66+AT66+AY66</f>
        <v>1323037.2133333334</v>
      </c>
      <c r="BA66" s="11"/>
      <c r="BB66" s="20"/>
      <c r="BC66" s="11"/>
      <c r="BD66" s="11"/>
      <c r="BE66" s="11"/>
      <c r="BF66" s="11"/>
      <c r="BG66" s="11"/>
      <c r="BH66" s="20"/>
      <c r="BI66" s="21"/>
      <c r="BJ66" s="21"/>
      <c r="BK66" s="21"/>
      <c r="BL66" s="21"/>
      <c r="BM66" s="21"/>
      <c r="BN66" s="20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</row>
    <row r="67" spans="1:116" ht="15" customHeight="1">
      <c r="A67" s="15">
        <v>71</v>
      </c>
      <c r="B67" s="15" t="s">
        <v>80</v>
      </c>
      <c r="C67" s="15" t="s">
        <v>79</v>
      </c>
      <c r="D67" s="23" t="s">
        <v>78</v>
      </c>
      <c r="E67" s="17">
        <v>25444840</v>
      </c>
      <c r="F67" s="18">
        <v>57098.78</v>
      </c>
      <c r="G67" s="18">
        <v>5191</v>
      </c>
      <c r="H67" s="18">
        <v>0</v>
      </c>
      <c r="I67" s="18">
        <v>0</v>
      </c>
      <c r="J67" s="18">
        <v>0</v>
      </c>
      <c r="K67" s="19">
        <v>159831</v>
      </c>
      <c r="L67" s="19">
        <f t="shared" ref="L67:L99" si="17">H67+I67+J67+K67</f>
        <v>159831</v>
      </c>
      <c r="M67" s="19">
        <v>0</v>
      </c>
      <c r="N67" s="19">
        <v>0</v>
      </c>
      <c r="O67" s="19">
        <v>0</v>
      </c>
      <c r="P67" s="19">
        <v>168448.08333333334</v>
      </c>
      <c r="Q67" s="19">
        <f t="shared" ref="Q67:Q99" si="18">+M67+N67+O67+P67</f>
        <v>168448.08333333334</v>
      </c>
      <c r="R67" s="19">
        <v>0</v>
      </c>
      <c r="S67" s="19">
        <v>0</v>
      </c>
      <c r="T67" s="19">
        <v>0</v>
      </c>
      <c r="U67" s="19">
        <f>168448.08+168448.08</f>
        <v>336896.16</v>
      </c>
      <c r="V67" s="19">
        <f t="shared" si="14"/>
        <v>336896.16</v>
      </c>
      <c r="W67" s="19">
        <f t="shared" ref="W67:Z99" si="19">H67+M67+R67</f>
        <v>0</v>
      </c>
      <c r="X67" s="19">
        <f t="shared" si="19"/>
        <v>0</v>
      </c>
      <c r="Y67" s="19">
        <f t="shared" si="19"/>
        <v>0</v>
      </c>
      <c r="Z67" s="19">
        <f t="shared" si="19"/>
        <v>665175.2433333334</v>
      </c>
      <c r="AA67" s="19">
        <f t="shared" ref="AA67:AA99" si="20">W67+X67+Y67+Z67</f>
        <v>665175.2433333334</v>
      </c>
      <c r="AB67" s="19">
        <v>0</v>
      </c>
      <c r="AC67" s="19">
        <v>0</v>
      </c>
      <c r="AD67" s="19">
        <v>0</v>
      </c>
      <c r="AE67" s="19">
        <v>336896.16</v>
      </c>
      <c r="AF67" s="19">
        <v>0</v>
      </c>
      <c r="AG67" s="19">
        <f t="shared" ref="AG67:AG99" si="21">AE67+AF67</f>
        <v>336896.16</v>
      </c>
      <c r="AH67" s="19">
        <f t="shared" ref="AH67:AH99" si="22">AB67+AC67+AD67+AG67</f>
        <v>336896.16</v>
      </c>
      <c r="AI67" s="19">
        <v>0</v>
      </c>
      <c r="AJ67" s="19">
        <v>0</v>
      </c>
      <c r="AK67" s="19">
        <v>0</v>
      </c>
      <c r="AL67" s="19">
        <v>336896.16</v>
      </c>
      <c r="AM67" s="19">
        <v>0</v>
      </c>
      <c r="AN67" s="19">
        <f t="shared" ref="AN67:AN99" si="23">AL67+AM67</f>
        <v>336896.16</v>
      </c>
      <c r="AO67" s="19">
        <f t="shared" ref="AO67:AO99" si="24">AI67+AJ67+AK67+AN67</f>
        <v>336896.16</v>
      </c>
      <c r="AP67" s="19">
        <v>0</v>
      </c>
      <c r="AQ67" s="19">
        <v>0</v>
      </c>
      <c r="AR67" s="19">
        <v>0</v>
      </c>
      <c r="AS67" s="19">
        <v>336896.16</v>
      </c>
      <c r="AT67" s="19">
        <f t="shared" ref="AT67:AT99" si="25">AP67+AQ67+AR67+AS67</f>
        <v>336896.16</v>
      </c>
      <c r="AU67" s="19">
        <v>0</v>
      </c>
      <c r="AV67" s="19">
        <v>0</v>
      </c>
      <c r="AW67" s="19">
        <v>0</v>
      </c>
      <c r="AX67" s="19">
        <v>336896.16</v>
      </c>
      <c r="AY67" s="19">
        <f t="shared" si="15"/>
        <v>336896.16</v>
      </c>
      <c r="AZ67" s="19">
        <f t="shared" si="16"/>
        <v>2075049.6633333331</v>
      </c>
      <c r="BA67" s="11"/>
      <c r="BB67" s="20"/>
      <c r="BC67" s="11"/>
      <c r="BD67" s="11"/>
      <c r="BE67" s="11"/>
      <c r="BF67" s="11"/>
      <c r="BG67" s="11"/>
      <c r="BH67" s="20"/>
      <c r="BI67" s="21"/>
      <c r="BJ67" s="21"/>
      <c r="BK67" s="21"/>
      <c r="BL67" s="21"/>
      <c r="BM67" s="21"/>
      <c r="BN67" s="20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</row>
    <row r="68" spans="1:116" ht="15" customHeight="1">
      <c r="A68" s="15">
        <v>66</v>
      </c>
      <c r="B68" s="15" t="s">
        <v>77</v>
      </c>
      <c r="C68" s="15" t="s">
        <v>76</v>
      </c>
      <c r="D68" s="23" t="s">
        <v>75</v>
      </c>
      <c r="E68" s="17">
        <v>18410194</v>
      </c>
      <c r="F68" s="18">
        <v>232905</v>
      </c>
      <c r="G68" s="18">
        <v>89746</v>
      </c>
      <c r="H68" s="18">
        <v>0</v>
      </c>
      <c r="I68" s="18">
        <v>0</v>
      </c>
      <c r="J68" s="18">
        <v>0</v>
      </c>
      <c r="K68" s="19">
        <v>420012</v>
      </c>
      <c r="L68" s="19">
        <f t="shared" si="17"/>
        <v>420012</v>
      </c>
      <c r="M68" s="19">
        <v>0</v>
      </c>
      <c r="N68" s="19">
        <v>0</v>
      </c>
      <c r="O68" s="19">
        <v>0</v>
      </c>
      <c r="P68" s="19">
        <v>494814.58333333331</v>
      </c>
      <c r="Q68" s="19">
        <f t="shared" si="18"/>
        <v>494814.58333333331</v>
      </c>
      <c r="R68" s="19">
        <v>0</v>
      </c>
      <c r="S68" s="19">
        <v>0</v>
      </c>
      <c r="T68" s="19">
        <v>0</v>
      </c>
      <c r="U68" s="19">
        <v>1121496.6200000001</v>
      </c>
      <c r="V68" s="19">
        <f t="shared" si="14"/>
        <v>1121496.6200000001</v>
      </c>
      <c r="W68" s="19">
        <f t="shared" si="19"/>
        <v>0</v>
      </c>
      <c r="X68" s="19">
        <f t="shared" si="19"/>
        <v>0</v>
      </c>
      <c r="Y68" s="19">
        <f t="shared" si="19"/>
        <v>0</v>
      </c>
      <c r="Z68" s="19">
        <f t="shared" si="19"/>
        <v>2036323.2033333334</v>
      </c>
      <c r="AA68" s="19">
        <f t="shared" si="20"/>
        <v>2036323.2033333334</v>
      </c>
      <c r="AB68" s="19">
        <v>0</v>
      </c>
      <c r="AC68" s="19">
        <v>0</v>
      </c>
      <c r="AD68" s="19">
        <v>0</v>
      </c>
      <c r="AE68" s="19">
        <v>1121496.6200000001</v>
      </c>
      <c r="AF68" s="19">
        <v>0</v>
      </c>
      <c r="AG68" s="19">
        <f t="shared" si="21"/>
        <v>1121496.6200000001</v>
      </c>
      <c r="AH68" s="19">
        <f t="shared" si="22"/>
        <v>1121496.6200000001</v>
      </c>
      <c r="AI68" s="19">
        <v>0</v>
      </c>
      <c r="AJ68" s="19">
        <v>0</v>
      </c>
      <c r="AK68" s="19">
        <v>0</v>
      </c>
      <c r="AL68" s="19">
        <v>1121496.6200000001</v>
      </c>
      <c r="AM68" s="19">
        <v>0</v>
      </c>
      <c r="AN68" s="19">
        <f t="shared" si="23"/>
        <v>1121496.6200000001</v>
      </c>
      <c r="AO68" s="19">
        <f t="shared" si="24"/>
        <v>1121496.6200000001</v>
      </c>
      <c r="AP68" s="19">
        <v>0</v>
      </c>
      <c r="AQ68" s="19">
        <v>0</v>
      </c>
      <c r="AR68" s="19">
        <v>0</v>
      </c>
      <c r="AS68" s="19">
        <v>1121496.6200000001</v>
      </c>
      <c r="AT68" s="19">
        <f t="shared" si="25"/>
        <v>1121496.6200000001</v>
      </c>
      <c r="AU68" s="19">
        <v>0</v>
      </c>
      <c r="AV68" s="19">
        <v>0</v>
      </c>
      <c r="AW68" s="19">
        <v>0</v>
      </c>
      <c r="AX68" s="19">
        <v>1121496.6200000001</v>
      </c>
      <c r="AY68" s="19">
        <f t="shared" si="15"/>
        <v>1121496.6200000001</v>
      </c>
      <c r="AZ68" s="19">
        <f t="shared" si="16"/>
        <v>6844960.6833333336</v>
      </c>
      <c r="BA68" s="11"/>
      <c r="BB68" s="20"/>
      <c r="BC68" s="11"/>
      <c r="BD68" s="11"/>
      <c r="BE68" s="11"/>
      <c r="BF68" s="11"/>
      <c r="BG68" s="11"/>
      <c r="BH68" s="20"/>
      <c r="BI68" s="21"/>
      <c r="BJ68" s="21"/>
      <c r="BK68" s="21"/>
      <c r="BL68" s="21"/>
      <c r="BM68" s="21"/>
      <c r="BN68" s="20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</row>
    <row r="69" spans="1:116" ht="15" customHeight="1">
      <c r="A69" s="15">
        <v>67</v>
      </c>
      <c r="B69" s="15" t="s">
        <v>74</v>
      </c>
      <c r="C69" s="15" t="s">
        <v>73</v>
      </c>
      <c r="D69" s="23" t="s">
        <v>72</v>
      </c>
      <c r="E69" s="17">
        <v>32079321</v>
      </c>
      <c r="F69" s="18">
        <v>14656</v>
      </c>
      <c r="G69" s="18">
        <v>0</v>
      </c>
      <c r="H69" s="18">
        <v>0</v>
      </c>
      <c r="I69" s="18">
        <v>0</v>
      </c>
      <c r="J69" s="18">
        <v>0</v>
      </c>
      <c r="K69" s="19">
        <v>157190</v>
      </c>
      <c r="L69" s="19">
        <f t="shared" si="17"/>
        <v>157190</v>
      </c>
      <c r="M69" s="19">
        <v>0</v>
      </c>
      <c r="N69" s="19">
        <v>0</v>
      </c>
      <c r="O69" s="19">
        <v>0</v>
      </c>
      <c r="P69" s="19">
        <v>165376.91666666666</v>
      </c>
      <c r="Q69" s="19">
        <f t="shared" si="18"/>
        <v>165376.91666666666</v>
      </c>
      <c r="R69" s="19">
        <v>0</v>
      </c>
      <c r="S69" s="19">
        <v>0</v>
      </c>
      <c r="T69" s="19">
        <v>0</v>
      </c>
      <c r="U69" s="19">
        <v>165376.92000000001</v>
      </c>
      <c r="V69" s="19">
        <f t="shared" si="14"/>
        <v>165376.92000000001</v>
      </c>
      <c r="W69" s="19">
        <f t="shared" si="19"/>
        <v>0</v>
      </c>
      <c r="X69" s="19">
        <f t="shared" si="19"/>
        <v>0</v>
      </c>
      <c r="Y69" s="19">
        <f t="shared" si="19"/>
        <v>0</v>
      </c>
      <c r="Z69" s="19">
        <f t="shared" si="19"/>
        <v>487943.83666666667</v>
      </c>
      <c r="AA69" s="19">
        <f t="shared" si="20"/>
        <v>487943.83666666667</v>
      </c>
      <c r="AB69" s="19">
        <v>0</v>
      </c>
      <c r="AC69" s="19">
        <v>0</v>
      </c>
      <c r="AD69" s="19">
        <v>0</v>
      </c>
      <c r="AE69" s="19">
        <v>165376.91999999998</v>
      </c>
      <c r="AF69" s="19">
        <v>0</v>
      </c>
      <c r="AG69" s="19">
        <f t="shared" si="21"/>
        <v>165376.91999999998</v>
      </c>
      <c r="AH69" s="19">
        <f t="shared" si="22"/>
        <v>165376.91999999998</v>
      </c>
      <c r="AI69" s="19">
        <v>0</v>
      </c>
      <c r="AJ69" s="19">
        <v>0</v>
      </c>
      <c r="AK69" s="19">
        <v>0</v>
      </c>
      <c r="AL69" s="19">
        <v>165376.92000000001</v>
      </c>
      <c r="AM69" s="19">
        <v>0</v>
      </c>
      <c r="AN69" s="19">
        <f t="shared" si="23"/>
        <v>165376.92000000001</v>
      </c>
      <c r="AO69" s="19">
        <f t="shared" si="24"/>
        <v>165376.92000000001</v>
      </c>
      <c r="AP69" s="19">
        <v>0</v>
      </c>
      <c r="AQ69" s="19">
        <v>0</v>
      </c>
      <c r="AR69" s="19">
        <v>0</v>
      </c>
      <c r="AS69" s="19">
        <v>165376.92000000001</v>
      </c>
      <c r="AT69" s="19">
        <f t="shared" si="25"/>
        <v>165376.92000000001</v>
      </c>
      <c r="AU69" s="19">
        <v>0</v>
      </c>
      <c r="AV69" s="19">
        <v>0</v>
      </c>
      <c r="AW69" s="19">
        <v>0</v>
      </c>
      <c r="AX69" s="19">
        <v>165376.92000000001</v>
      </c>
      <c r="AY69" s="19">
        <f t="shared" si="15"/>
        <v>165376.92000000001</v>
      </c>
      <c r="AZ69" s="19">
        <f t="shared" si="16"/>
        <v>1164107.5166666666</v>
      </c>
      <c r="BA69" s="11"/>
      <c r="BB69" s="20"/>
      <c r="BC69" s="11"/>
      <c r="BD69" s="11"/>
      <c r="BE69" s="11"/>
      <c r="BF69" s="11"/>
      <c r="BG69" s="11"/>
      <c r="BH69" s="20"/>
      <c r="BI69" s="21"/>
      <c r="BJ69" s="21"/>
      <c r="BK69" s="21"/>
      <c r="BL69" s="21"/>
      <c r="BM69" s="21"/>
      <c r="BN69" s="20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</row>
    <row r="70" spans="1:116" ht="15" customHeight="1">
      <c r="A70" s="15">
        <v>69</v>
      </c>
      <c r="B70" s="15" t="s">
        <v>71</v>
      </c>
      <c r="C70" s="15" t="s">
        <v>70</v>
      </c>
      <c r="D70" s="23" t="s">
        <v>69</v>
      </c>
      <c r="E70" s="17">
        <v>21597492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9">
        <v>226874.82</v>
      </c>
      <c r="L70" s="19">
        <f t="shared" si="17"/>
        <v>226874.82</v>
      </c>
      <c r="M70" s="19">
        <v>0</v>
      </c>
      <c r="N70" s="19">
        <v>0</v>
      </c>
      <c r="O70" s="19">
        <v>0</v>
      </c>
      <c r="P70" s="19">
        <v>224237.5</v>
      </c>
      <c r="Q70" s="19">
        <f t="shared" si="18"/>
        <v>224237.5</v>
      </c>
      <c r="R70" s="19">
        <v>0</v>
      </c>
      <c r="S70" s="19">
        <v>0</v>
      </c>
      <c r="T70" s="19">
        <v>0</v>
      </c>
      <c r="U70" s="19">
        <v>224237.5</v>
      </c>
      <c r="V70" s="19">
        <f t="shared" si="14"/>
        <v>224237.5</v>
      </c>
      <c r="W70" s="19">
        <f t="shared" si="19"/>
        <v>0</v>
      </c>
      <c r="X70" s="19">
        <f t="shared" si="19"/>
        <v>0</v>
      </c>
      <c r="Y70" s="19">
        <f t="shared" si="19"/>
        <v>0</v>
      </c>
      <c r="Z70" s="19">
        <f t="shared" si="19"/>
        <v>675349.82000000007</v>
      </c>
      <c r="AA70" s="19">
        <f t="shared" si="20"/>
        <v>675349.82000000007</v>
      </c>
      <c r="AB70" s="19">
        <v>0</v>
      </c>
      <c r="AC70" s="19">
        <v>0</v>
      </c>
      <c r="AD70" s="19">
        <v>0</v>
      </c>
      <c r="AE70" s="19">
        <v>224237.5</v>
      </c>
      <c r="AF70" s="19">
        <v>0</v>
      </c>
      <c r="AG70" s="19">
        <f t="shared" si="21"/>
        <v>224237.5</v>
      </c>
      <c r="AH70" s="19">
        <f t="shared" si="22"/>
        <v>224237.5</v>
      </c>
      <c r="AI70" s="19">
        <v>0</v>
      </c>
      <c r="AJ70" s="19">
        <v>0</v>
      </c>
      <c r="AK70" s="19">
        <v>0</v>
      </c>
      <c r="AL70" s="19">
        <v>224237.5</v>
      </c>
      <c r="AM70" s="19">
        <v>0</v>
      </c>
      <c r="AN70" s="19">
        <f t="shared" si="23"/>
        <v>224237.5</v>
      </c>
      <c r="AO70" s="19">
        <f t="shared" si="24"/>
        <v>224237.5</v>
      </c>
      <c r="AP70" s="19">
        <v>0</v>
      </c>
      <c r="AQ70" s="19">
        <v>0</v>
      </c>
      <c r="AR70" s="19">
        <v>0</v>
      </c>
      <c r="AS70" s="19">
        <v>224237.5</v>
      </c>
      <c r="AT70" s="19">
        <f t="shared" si="25"/>
        <v>224237.5</v>
      </c>
      <c r="AU70" s="19">
        <v>0</v>
      </c>
      <c r="AV70" s="19">
        <v>0</v>
      </c>
      <c r="AW70" s="19">
        <v>0</v>
      </c>
      <c r="AX70" s="19">
        <v>224237.5</v>
      </c>
      <c r="AY70" s="19">
        <f t="shared" si="15"/>
        <v>224237.5</v>
      </c>
      <c r="AZ70" s="19">
        <f t="shared" si="16"/>
        <v>1572299.82</v>
      </c>
      <c r="BA70" s="11"/>
      <c r="BB70" s="20"/>
      <c r="BC70" s="11"/>
      <c r="BD70" s="11"/>
      <c r="BE70" s="11"/>
      <c r="BF70" s="11"/>
      <c r="BG70" s="11"/>
      <c r="BH70" s="20"/>
      <c r="BI70" s="21"/>
      <c r="BJ70" s="21"/>
      <c r="BK70" s="21"/>
      <c r="BL70" s="21"/>
      <c r="BM70" s="21"/>
      <c r="BN70" s="20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</row>
    <row r="71" spans="1:116" ht="15" customHeight="1">
      <c r="A71" s="15">
        <v>73</v>
      </c>
      <c r="B71" s="15" t="s">
        <v>68</v>
      </c>
      <c r="C71" s="15" t="s">
        <v>67</v>
      </c>
      <c r="D71" s="23" t="s">
        <v>66</v>
      </c>
      <c r="E71" s="17">
        <v>16696406</v>
      </c>
      <c r="F71" s="18">
        <v>31606</v>
      </c>
      <c r="G71" s="18">
        <v>61797</v>
      </c>
      <c r="H71" s="18">
        <v>0</v>
      </c>
      <c r="I71" s="18">
        <v>0</v>
      </c>
      <c r="J71" s="18">
        <v>0</v>
      </c>
      <c r="K71" s="19">
        <v>14582</v>
      </c>
      <c r="L71" s="19">
        <f t="shared" si="17"/>
        <v>14582</v>
      </c>
      <c r="M71" s="19">
        <v>0</v>
      </c>
      <c r="N71" s="19">
        <v>0</v>
      </c>
      <c r="O71" s="19">
        <v>0</v>
      </c>
      <c r="P71" s="19">
        <v>37490.833333333336</v>
      </c>
      <c r="Q71" s="19">
        <f t="shared" si="18"/>
        <v>37490.833333333336</v>
      </c>
      <c r="R71" s="19">
        <v>0</v>
      </c>
      <c r="S71" s="19">
        <v>0</v>
      </c>
      <c r="T71" s="19">
        <v>0</v>
      </c>
      <c r="U71" s="19">
        <v>37490.83</v>
      </c>
      <c r="V71" s="19">
        <f t="shared" si="14"/>
        <v>37490.83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89563.66333333333</v>
      </c>
      <c r="AA71" s="19">
        <f t="shared" si="20"/>
        <v>89563.66333333333</v>
      </c>
      <c r="AB71" s="19">
        <v>0</v>
      </c>
      <c r="AC71" s="19">
        <v>0</v>
      </c>
      <c r="AD71" s="19">
        <v>0</v>
      </c>
      <c r="AE71" s="19">
        <v>37490.83</v>
      </c>
      <c r="AF71" s="19">
        <v>0</v>
      </c>
      <c r="AG71" s="19">
        <f t="shared" si="21"/>
        <v>37490.83</v>
      </c>
      <c r="AH71" s="19">
        <f t="shared" si="22"/>
        <v>37490.83</v>
      </c>
      <c r="AI71" s="19">
        <v>0</v>
      </c>
      <c r="AJ71" s="19">
        <v>0</v>
      </c>
      <c r="AK71" s="19">
        <v>0</v>
      </c>
      <c r="AL71" s="19">
        <v>37490.83</v>
      </c>
      <c r="AM71" s="19">
        <v>0</v>
      </c>
      <c r="AN71" s="19">
        <f t="shared" si="23"/>
        <v>37490.83</v>
      </c>
      <c r="AO71" s="19">
        <f t="shared" si="24"/>
        <v>37490.83</v>
      </c>
      <c r="AP71" s="19">
        <v>0</v>
      </c>
      <c r="AQ71" s="19">
        <v>0</v>
      </c>
      <c r="AR71" s="19">
        <v>0</v>
      </c>
      <c r="AS71" s="19">
        <v>30692.75</v>
      </c>
      <c r="AT71" s="19">
        <f t="shared" si="25"/>
        <v>30692.75</v>
      </c>
      <c r="AU71" s="19">
        <v>0</v>
      </c>
      <c r="AV71" s="19">
        <v>0</v>
      </c>
      <c r="AW71" s="19">
        <v>0</v>
      </c>
      <c r="AX71" s="19">
        <v>37490.83</v>
      </c>
      <c r="AY71" s="19">
        <f t="shared" si="15"/>
        <v>37490.83</v>
      </c>
      <c r="AZ71" s="19">
        <f t="shared" si="16"/>
        <v>326131.90333333338</v>
      </c>
      <c r="BA71" s="11"/>
      <c r="BB71" s="20"/>
      <c r="BC71" s="11"/>
      <c r="BD71" s="11"/>
      <c r="BE71" s="11"/>
      <c r="BF71" s="11"/>
      <c r="BG71" s="11"/>
      <c r="BH71" s="20"/>
      <c r="BI71" s="21"/>
      <c r="BJ71" s="21"/>
      <c r="BK71" s="21"/>
      <c r="BL71" s="21"/>
      <c r="BM71" s="21"/>
      <c r="BN71" s="20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</row>
    <row r="72" spans="1:116" ht="15" customHeight="1">
      <c r="A72" s="15">
        <v>74</v>
      </c>
      <c r="B72" s="15" t="s">
        <v>65</v>
      </c>
      <c r="C72" s="15" t="s">
        <v>64</v>
      </c>
      <c r="D72" s="23" t="s">
        <v>63</v>
      </c>
      <c r="E72" s="17">
        <v>33728613</v>
      </c>
      <c r="F72" s="18">
        <v>9381</v>
      </c>
      <c r="G72" s="18">
        <v>0</v>
      </c>
      <c r="H72" s="18">
        <v>0</v>
      </c>
      <c r="I72" s="18">
        <v>0</v>
      </c>
      <c r="J72" s="18">
        <v>189840.25</v>
      </c>
      <c r="K72" s="19">
        <v>41100</v>
      </c>
      <c r="L72" s="19">
        <f t="shared" si="17"/>
        <v>230940.25</v>
      </c>
      <c r="M72" s="19">
        <v>0</v>
      </c>
      <c r="N72" s="19">
        <v>0</v>
      </c>
      <c r="O72" s="19">
        <v>184579.32333333333</v>
      </c>
      <c r="P72" s="19">
        <v>23971.75</v>
      </c>
      <c r="Q72" s="19">
        <f t="shared" si="18"/>
        <v>208551.07333333333</v>
      </c>
      <c r="R72" s="19">
        <v>0</v>
      </c>
      <c r="S72" s="19">
        <v>0</v>
      </c>
      <c r="T72" s="19">
        <v>184579.32</v>
      </c>
      <c r="U72" s="19">
        <v>23971.75</v>
      </c>
      <c r="V72" s="19">
        <f t="shared" si="14"/>
        <v>208551.07</v>
      </c>
      <c r="W72" s="19">
        <f t="shared" si="19"/>
        <v>0</v>
      </c>
      <c r="X72" s="19">
        <f t="shared" si="19"/>
        <v>0</v>
      </c>
      <c r="Y72" s="19">
        <f t="shared" si="19"/>
        <v>558998.89333333331</v>
      </c>
      <c r="Z72" s="19">
        <f t="shared" si="19"/>
        <v>89043.5</v>
      </c>
      <c r="AA72" s="19">
        <f t="shared" si="20"/>
        <v>648042.39333333331</v>
      </c>
      <c r="AB72" s="19">
        <v>0</v>
      </c>
      <c r="AC72" s="19">
        <v>0</v>
      </c>
      <c r="AD72" s="19">
        <v>184579.33</v>
      </c>
      <c r="AE72" s="19">
        <v>23971.75</v>
      </c>
      <c r="AF72" s="19">
        <v>0</v>
      </c>
      <c r="AG72" s="19">
        <f t="shared" si="21"/>
        <v>23971.75</v>
      </c>
      <c r="AH72" s="19">
        <f t="shared" si="22"/>
        <v>208551.08</v>
      </c>
      <c r="AI72" s="19">
        <v>0</v>
      </c>
      <c r="AJ72" s="19">
        <v>0</v>
      </c>
      <c r="AK72" s="19">
        <v>183509.76000000001</v>
      </c>
      <c r="AL72" s="19">
        <v>23971.75</v>
      </c>
      <c r="AM72" s="19">
        <v>0</v>
      </c>
      <c r="AN72" s="19">
        <f t="shared" si="23"/>
        <v>23971.75</v>
      </c>
      <c r="AO72" s="19">
        <f t="shared" si="24"/>
        <v>207481.51</v>
      </c>
      <c r="AP72" s="19">
        <v>0</v>
      </c>
      <c r="AQ72" s="19">
        <v>0</v>
      </c>
      <c r="AR72" s="19">
        <v>173815.42</v>
      </c>
      <c r="AS72" s="19">
        <v>23971.75</v>
      </c>
      <c r="AT72" s="19">
        <f t="shared" si="25"/>
        <v>197787.17</v>
      </c>
      <c r="AU72" s="19">
        <v>0</v>
      </c>
      <c r="AV72" s="19">
        <v>0</v>
      </c>
      <c r="AW72" s="19">
        <v>176791.99</v>
      </c>
      <c r="AX72" s="19">
        <v>23971.75</v>
      </c>
      <c r="AY72" s="19">
        <f t="shared" si="15"/>
        <v>200763.74</v>
      </c>
      <c r="AZ72" s="19">
        <f t="shared" si="16"/>
        <v>1472006.8933333333</v>
      </c>
      <c r="BA72" s="11"/>
      <c r="BB72" s="20"/>
      <c r="BC72" s="11"/>
      <c r="BD72" s="11"/>
      <c r="BE72" s="11"/>
      <c r="BF72" s="11"/>
      <c r="BG72" s="11"/>
      <c r="BH72" s="20"/>
      <c r="BI72" s="21"/>
      <c r="BJ72" s="21"/>
      <c r="BK72" s="21"/>
      <c r="BL72" s="21"/>
      <c r="BM72" s="21"/>
      <c r="BN72" s="20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</row>
    <row r="73" spans="1:116" ht="30">
      <c r="A73" s="15">
        <v>76</v>
      </c>
      <c r="B73" s="15" t="s">
        <v>62</v>
      </c>
      <c r="C73" s="15" t="s">
        <v>61</v>
      </c>
      <c r="D73" s="23" t="s">
        <v>60</v>
      </c>
      <c r="E73" s="17">
        <v>28472640</v>
      </c>
      <c r="F73" s="18">
        <v>147305</v>
      </c>
      <c r="G73" s="18">
        <v>32424</v>
      </c>
      <c r="H73" s="18">
        <v>467352.23</v>
      </c>
      <c r="I73" s="18">
        <v>0</v>
      </c>
      <c r="J73" s="18">
        <v>0</v>
      </c>
      <c r="K73" s="19">
        <v>167593</v>
      </c>
      <c r="L73" s="19">
        <f t="shared" si="17"/>
        <v>634945.23</v>
      </c>
      <c r="M73" s="19">
        <v>463428.91</v>
      </c>
      <c r="N73" s="19">
        <v>0</v>
      </c>
      <c r="O73" s="19">
        <v>0</v>
      </c>
      <c r="P73" s="19">
        <v>228942.08333333334</v>
      </c>
      <c r="Q73" s="19">
        <f t="shared" si="18"/>
        <v>692370.99333333329</v>
      </c>
      <c r="R73" s="19">
        <v>462998.64</v>
      </c>
      <c r="S73" s="19">
        <v>0</v>
      </c>
      <c r="T73" s="19">
        <v>0</v>
      </c>
      <c r="U73" s="19">
        <v>228859.08</v>
      </c>
      <c r="V73" s="19">
        <f t="shared" si="14"/>
        <v>691857.72</v>
      </c>
      <c r="W73" s="19">
        <f t="shared" si="19"/>
        <v>1393779.7799999998</v>
      </c>
      <c r="X73" s="19">
        <f t="shared" si="19"/>
        <v>0</v>
      </c>
      <c r="Y73" s="19">
        <f t="shared" si="19"/>
        <v>0</v>
      </c>
      <c r="Z73" s="19">
        <f t="shared" si="19"/>
        <v>625394.16333333333</v>
      </c>
      <c r="AA73" s="19">
        <f t="shared" si="20"/>
        <v>2019173.9433333331</v>
      </c>
      <c r="AB73" s="19">
        <f>462998.64+121200.26</f>
        <v>584198.9</v>
      </c>
      <c r="AC73" s="19">
        <v>0</v>
      </c>
      <c r="AD73" s="19">
        <v>0</v>
      </c>
      <c r="AE73" s="19">
        <v>228859.08000000002</v>
      </c>
      <c r="AF73" s="19">
        <v>0</v>
      </c>
      <c r="AG73" s="19">
        <f t="shared" si="21"/>
        <v>228859.08000000002</v>
      </c>
      <c r="AH73" s="19">
        <f t="shared" si="22"/>
        <v>813057.98</v>
      </c>
      <c r="AI73" s="19">
        <f>467352.23+431402.06</f>
        <v>898754.29</v>
      </c>
      <c r="AJ73" s="19">
        <v>0</v>
      </c>
      <c r="AK73" s="19">
        <v>0</v>
      </c>
      <c r="AL73" s="19">
        <v>457718.16</v>
      </c>
      <c r="AM73" s="19">
        <v>0</v>
      </c>
      <c r="AN73" s="19">
        <f t="shared" si="23"/>
        <v>457718.16</v>
      </c>
      <c r="AO73" s="19">
        <f t="shared" si="24"/>
        <v>1356472.45</v>
      </c>
      <c r="AP73" s="19">
        <f>467352.23+431402.06</f>
        <v>898754.29</v>
      </c>
      <c r="AQ73" s="19">
        <v>0</v>
      </c>
      <c r="AR73" s="19">
        <v>0</v>
      </c>
      <c r="AS73" s="19">
        <v>457718.16</v>
      </c>
      <c r="AT73" s="19">
        <f t="shared" si="25"/>
        <v>1356472.45</v>
      </c>
      <c r="AU73" s="19">
        <v>467352.23</v>
      </c>
      <c r="AV73" s="19">
        <v>0</v>
      </c>
      <c r="AW73" s="19">
        <v>0</v>
      </c>
      <c r="AX73" s="19">
        <v>457718.16</v>
      </c>
      <c r="AY73" s="19">
        <f t="shared" si="15"/>
        <v>925070.3899999999</v>
      </c>
      <c r="AZ73" s="19">
        <f t="shared" si="16"/>
        <v>6649976.2133333329</v>
      </c>
      <c r="BA73" s="11"/>
      <c r="BB73" s="20"/>
      <c r="BC73" s="11"/>
      <c r="BD73" s="11"/>
      <c r="BE73" s="11"/>
      <c r="BF73" s="11"/>
      <c r="BG73" s="11"/>
      <c r="BH73" s="20"/>
      <c r="BI73" s="21"/>
      <c r="BJ73" s="21"/>
      <c r="BK73" s="21"/>
      <c r="BL73" s="21"/>
      <c r="BM73" s="21"/>
      <c r="BN73" s="20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</row>
    <row r="74" spans="1:116" ht="15" customHeight="1">
      <c r="A74" s="15">
        <v>75</v>
      </c>
      <c r="B74" s="15" t="s">
        <v>59</v>
      </c>
      <c r="C74" s="15" t="s">
        <v>58</v>
      </c>
      <c r="D74" s="23" t="s">
        <v>57</v>
      </c>
      <c r="E74" s="17">
        <v>32963041</v>
      </c>
      <c r="F74" s="18">
        <v>0</v>
      </c>
      <c r="G74" s="18">
        <v>0</v>
      </c>
      <c r="H74" s="18">
        <v>0</v>
      </c>
      <c r="I74" s="18">
        <v>0</v>
      </c>
      <c r="J74" s="18">
        <v>262156.79999999999</v>
      </c>
      <c r="K74" s="19">
        <v>0</v>
      </c>
      <c r="L74" s="19">
        <f t="shared" si="17"/>
        <v>262156.79999999999</v>
      </c>
      <c r="M74" s="19">
        <v>0</v>
      </c>
      <c r="N74" s="19">
        <v>0</v>
      </c>
      <c r="O74" s="19">
        <v>262156.79999999999</v>
      </c>
      <c r="P74" s="19">
        <v>0</v>
      </c>
      <c r="Q74" s="19">
        <f t="shared" si="18"/>
        <v>262156.79999999999</v>
      </c>
      <c r="R74" s="19">
        <v>0</v>
      </c>
      <c r="S74" s="19">
        <v>0</v>
      </c>
      <c r="T74" s="19">
        <v>262156.79999999999</v>
      </c>
      <c r="U74" s="19">
        <v>0</v>
      </c>
      <c r="V74" s="19">
        <f t="shared" si="14"/>
        <v>262156.79999999999</v>
      </c>
      <c r="W74" s="19">
        <f t="shared" si="19"/>
        <v>0</v>
      </c>
      <c r="X74" s="19">
        <f t="shared" si="19"/>
        <v>0</v>
      </c>
      <c r="Y74" s="19">
        <f t="shared" si="19"/>
        <v>786470.39999999991</v>
      </c>
      <c r="Z74" s="19">
        <f t="shared" si="19"/>
        <v>0</v>
      </c>
      <c r="AA74" s="19">
        <f t="shared" si="20"/>
        <v>786470.39999999991</v>
      </c>
      <c r="AB74" s="19">
        <v>0</v>
      </c>
      <c r="AC74" s="19">
        <v>0</v>
      </c>
      <c r="AD74" s="19">
        <v>262156.79999999999</v>
      </c>
      <c r="AE74" s="19">
        <v>0</v>
      </c>
      <c r="AF74" s="19">
        <v>0</v>
      </c>
      <c r="AG74" s="19">
        <f t="shared" si="21"/>
        <v>0</v>
      </c>
      <c r="AH74" s="19">
        <f t="shared" si="22"/>
        <v>262156.79999999999</v>
      </c>
      <c r="AI74" s="19">
        <v>0</v>
      </c>
      <c r="AJ74" s="19">
        <v>0</v>
      </c>
      <c r="AK74" s="19">
        <v>262156.79999999999</v>
      </c>
      <c r="AL74" s="19">
        <v>0</v>
      </c>
      <c r="AM74" s="19">
        <v>0</v>
      </c>
      <c r="AN74" s="19">
        <f t="shared" si="23"/>
        <v>0</v>
      </c>
      <c r="AO74" s="19">
        <f t="shared" si="24"/>
        <v>262156.79999999999</v>
      </c>
      <c r="AP74" s="19">
        <v>0</v>
      </c>
      <c r="AQ74" s="19">
        <v>0</v>
      </c>
      <c r="AR74" s="19">
        <v>262156.79999999999</v>
      </c>
      <c r="AS74" s="19">
        <v>0</v>
      </c>
      <c r="AT74" s="19">
        <f t="shared" si="25"/>
        <v>262156.79999999999</v>
      </c>
      <c r="AU74" s="19">
        <v>0</v>
      </c>
      <c r="AV74" s="19">
        <v>0</v>
      </c>
      <c r="AW74" s="19">
        <v>262156.79999999999</v>
      </c>
      <c r="AX74" s="19">
        <v>0</v>
      </c>
      <c r="AY74" s="19">
        <f t="shared" si="15"/>
        <v>262156.79999999999</v>
      </c>
      <c r="AZ74" s="19">
        <f t="shared" si="16"/>
        <v>1835097.6</v>
      </c>
      <c r="BA74" s="11"/>
      <c r="BB74" s="20"/>
      <c r="BC74" s="11"/>
      <c r="BD74" s="11"/>
      <c r="BE74" s="11"/>
      <c r="BF74" s="11"/>
      <c r="BG74" s="11"/>
      <c r="BH74" s="20"/>
      <c r="BI74" s="21"/>
      <c r="BJ74" s="21"/>
      <c r="BK74" s="21"/>
      <c r="BL74" s="21"/>
      <c r="BM74" s="21"/>
      <c r="BN74" s="20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</row>
    <row r="75" spans="1:116" ht="15" customHeight="1">
      <c r="A75" s="15">
        <v>77</v>
      </c>
      <c r="B75" s="15" t="s">
        <v>56</v>
      </c>
      <c r="C75" s="15" t="s">
        <v>55</v>
      </c>
      <c r="D75" s="23" t="s">
        <v>54</v>
      </c>
      <c r="E75" s="17">
        <v>29237235</v>
      </c>
      <c r="F75" s="18">
        <v>393</v>
      </c>
      <c r="G75" s="18">
        <v>0</v>
      </c>
      <c r="H75" s="18">
        <v>1314012.32</v>
      </c>
      <c r="I75" s="18">
        <v>0</v>
      </c>
      <c r="J75" s="18">
        <v>0</v>
      </c>
      <c r="K75" s="19">
        <v>34241</v>
      </c>
      <c r="L75" s="19">
        <f t="shared" si="17"/>
        <v>1348253.32</v>
      </c>
      <c r="M75" s="19">
        <v>1314012.3239249012</v>
      </c>
      <c r="N75" s="19">
        <v>0</v>
      </c>
      <c r="O75" s="19">
        <v>0</v>
      </c>
      <c r="P75" s="19">
        <v>34921.833333333336</v>
      </c>
      <c r="Q75" s="19">
        <f t="shared" si="18"/>
        <v>1348934.1572582345</v>
      </c>
      <c r="R75" s="19">
        <v>1314012.32</v>
      </c>
      <c r="S75" s="19">
        <v>0</v>
      </c>
      <c r="T75" s="19">
        <v>0</v>
      </c>
      <c r="U75" s="19">
        <v>34921.83</v>
      </c>
      <c r="V75" s="19">
        <f t="shared" si="14"/>
        <v>1348934.1500000001</v>
      </c>
      <c r="W75" s="19">
        <f t="shared" si="19"/>
        <v>3942036.9639249016</v>
      </c>
      <c r="X75" s="19">
        <f t="shared" si="19"/>
        <v>0</v>
      </c>
      <c r="Y75" s="19">
        <f t="shared" si="19"/>
        <v>0</v>
      </c>
      <c r="Z75" s="19">
        <f t="shared" si="19"/>
        <v>104084.66333333334</v>
      </c>
      <c r="AA75" s="19">
        <f t="shared" si="20"/>
        <v>4046121.6272582351</v>
      </c>
      <c r="AB75" s="19">
        <v>1314012.3199999998</v>
      </c>
      <c r="AC75" s="19">
        <v>0</v>
      </c>
      <c r="AD75" s="19">
        <v>0</v>
      </c>
      <c r="AE75" s="19">
        <v>34921.83</v>
      </c>
      <c r="AF75" s="19">
        <v>0</v>
      </c>
      <c r="AG75" s="19">
        <f t="shared" si="21"/>
        <v>34921.83</v>
      </c>
      <c r="AH75" s="19">
        <f t="shared" si="22"/>
        <v>1348934.15</v>
      </c>
      <c r="AI75" s="19">
        <v>1314012.32</v>
      </c>
      <c r="AJ75" s="19">
        <v>0</v>
      </c>
      <c r="AK75" s="19">
        <v>0</v>
      </c>
      <c r="AL75" s="19">
        <v>34868.67</v>
      </c>
      <c r="AM75" s="19">
        <v>0</v>
      </c>
      <c r="AN75" s="19">
        <f t="shared" si="23"/>
        <v>34868.67</v>
      </c>
      <c r="AO75" s="19">
        <f t="shared" si="24"/>
        <v>1348880.99</v>
      </c>
      <c r="AP75" s="19">
        <v>1314012.32</v>
      </c>
      <c r="AQ75" s="19">
        <v>0</v>
      </c>
      <c r="AR75" s="19">
        <v>0</v>
      </c>
      <c r="AS75" s="19">
        <v>34695.75</v>
      </c>
      <c r="AT75" s="19">
        <f t="shared" si="25"/>
        <v>1348708.07</v>
      </c>
      <c r="AU75" s="19">
        <v>1314012.32</v>
      </c>
      <c r="AV75" s="19">
        <v>0</v>
      </c>
      <c r="AW75" s="19">
        <v>0</v>
      </c>
      <c r="AX75" s="19">
        <v>34897</v>
      </c>
      <c r="AY75" s="19">
        <f t="shared" si="15"/>
        <v>1348909.32</v>
      </c>
      <c r="AZ75" s="19">
        <f t="shared" si="16"/>
        <v>9441947.1572582349</v>
      </c>
      <c r="BA75" s="11"/>
      <c r="BB75" s="20"/>
      <c r="BC75" s="11"/>
      <c r="BD75" s="11"/>
      <c r="BE75" s="11"/>
      <c r="BF75" s="11"/>
      <c r="BG75" s="11"/>
      <c r="BH75" s="20"/>
      <c r="BI75" s="21"/>
      <c r="BJ75" s="21"/>
      <c r="BK75" s="21"/>
      <c r="BL75" s="21"/>
      <c r="BM75" s="21"/>
      <c r="BN75" s="20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</row>
    <row r="76" spans="1:116" ht="15" customHeight="1">
      <c r="A76" s="15">
        <v>78</v>
      </c>
      <c r="B76" s="15" t="s">
        <v>53</v>
      </c>
      <c r="C76" s="15" t="s">
        <v>52</v>
      </c>
      <c r="D76" s="23" t="s">
        <v>51</v>
      </c>
      <c r="E76" s="17">
        <v>10716504</v>
      </c>
      <c r="F76" s="18">
        <v>0</v>
      </c>
      <c r="G76" s="18">
        <v>1402.08</v>
      </c>
      <c r="H76" s="18">
        <v>0</v>
      </c>
      <c r="I76" s="18">
        <v>0</v>
      </c>
      <c r="J76" s="18">
        <v>0</v>
      </c>
      <c r="K76" s="19">
        <v>89688.91</v>
      </c>
      <c r="L76" s="19">
        <f t="shared" si="17"/>
        <v>89688.91</v>
      </c>
      <c r="M76" s="19">
        <v>0</v>
      </c>
      <c r="N76" s="19">
        <v>0</v>
      </c>
      <c r="O76" s="19">
        <v>0</v>
      </c>
      <c r="P76" s="19">
        <v>90202.583333333328</v>
      </c>
      <c r="Q76" s="19">
        <f t="shared" si="18"/>
        <v>90202.583333333328</v>
      </c>
      <c r="R76" s="19">
        <v>0</v>
      </c>
      <c r="S76" s="19">
        <v>0</v>
      </c>
      <c r="T76" s="19">
        <v>0</v>
      </c>
      <c r="U76" s="19">
        <v>90202.58</v>
      </c>
      <c r="V76" s="19">
        <f t="shared" si="14"/>
        <v>90202.58</v>
      </c>
      <c r="W76" s="19">
        <f t="shared" si="19"/>
        <v>0</v>
      </c>
      <c r="X76" s="19">
        <f t="shared" si="19"/>
        <v>0</v>
      </c>
      <c r="Y76" s="19">
        <f t="shared" si="19"/>
        <v>0</v>
      </c>
      <c r="Z76" s="19">
        <f t="shared" si="19"/>
        <v>270094.07333333336</v>
      </c>
      <c r="AA76" s="19">
        <f t="shared" si="20"/>
        <v>270094.07333333336</v>
      </c>
      <c r="AB76" s="19">
        <v>0</v>
      </c>
      <c r="AC76" s="19">
        <v>0</v>
      </c>
      <c r="AD76" s="19">
        <v>0</v>
      </c>
      <c r="AE76" s="19">
        <v>180405.16</v>
      </c>
      <c r="AF76" s="19">
        <v>0</v>
      </c>
      <c r="AG76" s="19">
        <f t="shared" si="21"/>
        <v>180405.16</v>
      </c>
      <c r="AH76" s="19">
        <f t="shared" si="22"/>
        <v>180405.16</v>
      </c>
      <c r="AI76" s="19">
        <v>0</v>
      </c>
      <c r="AJ76" s="19">
        <v>0</v>
      </c>
      <c r="AK76" s="19">
        <v>0</v>
      </c>
      <c r="AL76" s="19">
        <v>180405.16</v>
      </c>
      <c r="AM76" s="19">
        <v>0</v>
      </c>
      <c r="AN76" s="19">
        <f t="shared" si="23"/>
        <v>180405.16</v>
      </c>
      <c r="AO76" s="19">
        <f t="shared" si="24"/>
        <v>180405.16</v>
      </c>
      <c r="AP76" s="19">
        <v>0</v>
      </c>
      <c r="AQ76" s="19">
        <v>0</v>
      </c>
      <c r="AR76" s="19">
        <v>0</v>
      </c>
      <c r="AS76" s="19">
        <v>180405.16</v>
      </c>
      <c r="AT76" s="19">
        <f t="shared" si="25"/>
        <v>180405.16</v>
      </c>
      <c r="AU76" s="19">
        <v>0</v>
      </c>
      <c r="AV76" s="19">
        <v>0</v>
      </c>
      <c r="AW76" s="19">
        <v>0</v>
      </c>
      <c r="AX76" s="19">
        <v>180405.16</v>
      </c>
      <c r="AY76" s="19">
        <f t="shared" si="15"/>
        <v>180405.16</v>
      </c>
      <c r="AZ76" s="19">
        <f t="shared" si="16"/>
        <v>993116.79333333345</v>
      </c>
      <c r="BA76" s="11"/>
      <c r="BB76" s="20"/>
      <c r="BC76" s="11"/>
      <c r="BD76" s="11"/>
      <c r="BE76" s="11"/>
      <c r="BF76" s="11"/>
      <c r="BG76" s="11"/>
      <c r="BH76" s="20"/>
      <c r="BI76" s="21"/>
      <c r="BJ76" s="21"/>
      <c r="BK76" s="21"/>
      <c r="BL76" s="21"/>
      <c r="BM76" s="21"/>
      <c r="BN76" s="20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</row>
    <row r="77" spans="1:116" ht="15" customHeight="1">
      <c r="A77" s="15">
        <v>79</v>
      </c>
      <c r="B77" s="15" t="s">
        <v>50</v>
      </c>
      <c r="C77" s="15" t="s">
        <v>49</v>
      </c>
      <c r="D77" s="23" t="s">
        <v>48</v>
      </c>
      <c r="E77" s="17">
        <v>25610853</v>
      </c>
      <c r="F77" s="18">
        <v>316477</v>
      </c>
      <c r="G77" s="18">
        <v>260476</v>
      </c>
      <c r="H77" s="18">
        <v>0</v>
      </c>
      <c r="I77" s="18">
        <v>0</v>
      </c>
      <c r="J77" s="18">
        <v>0</v>
      </c>
      <c r="K77" s="19">
        <v>1094655</v>
      </c>
      <c r="L77" s="19">
        <f t="shared" si="17"/>
        <v>1094655</v>
      </c>
      <c r="M77" s="19">
        <v>0</v>
      </c>
      <c r="N77" s="19">
        <v>0</v>
      </c>
      <c r="O77" s="19">
        <v>0</v>
      </c>
      <c r="P77" s="19">
        <v>962876.64353197673</v>
      </c>
      <c r="Q77" s="19">
        <f t="shared" si="18"/>
        <v>962876.64353197673</v>
      </c>
      <c r="R77" s="19">
        <v>0</v>
      </c>
      <c r="S77" s="19">
        <v>0</v>
      </c>
      <c r="T77" s="19">
        <v>0</v>
      </c>
      <c r="U77" s="19">
        <v>962778.63</v>
      </c>
      <c r="V77" s="19">
        <f t="shared" si="14"/>
        <v>962778.63</v>
      </c>
      <c r="W77" s="19">
        <f t="shared" si="19"/>
        <v>0</v>
      </c>
      <c r="X77" s="19">
        <f t="shared" si="19"/>
        <v>0</v>
      </c>
      <c r="Y77" s="19">
        <f t="shared" si="19"/>
        <v>0</v>
      </c>
      <c r="Z77" s="19">
        <f t="shared" si="19"/>
        <v>3020310.2735319766</v>
      </c>
      <c r="AA77" s="19">
        <f t="shared" si="20"/>
        <v>3020310.2735319766</v>
      </c>
      <c r="AB77" s="19">
        <v>0</v>
      </c>
      <c r="AC77" s="19">
        <v>0</v>
      </c>
      <c r="AD77" s="19">
        <v>0</v>
      </c>
      <c r="AE77" s="19">
        <v>962778.62999999989</v>
      </c>
      <c r="AF77" s="19">
        <v>1062</v>
      </c>
      <c r="AG77" s="19">
        <f>AE77+AF77</f>
        <v>963840.62999999989</v>
      </c>
      <c r="AH77" s="19">
        <f t="shared" si="22"/>
        <v>963840.62999999989</v>
      </c>
      <c r="AI77" s="19">
        <v>0</v>
      </c>
      <c r="AJ77" s="19">
        <v>0</v>
      </c>
      <c r="AK77" s="19">
        <v>0</v>
      </c>
      <c r="AL77" s="19">
        <v>962778.63</v>
      </c>
      <c r="AM77" s="19">
        <v>9818</v>
      </c>
      <c r="AN77" s="19">
        <f t="shared" si="23"/>
        <v>972596.63</v>
      </c>
      <c r="AO77" s="19">
        <f t="shared" si="24"/>
        <v>972596.63</v>
      </c>
      <c r="AP77" s="19">
        <v>0</v>
      </c>
      <c r="AQ77" s="19">
        <v>0</v>
      </c>
      <c r="AR77" s="19">
        <v>0</v>
      </c>
      <c r="AS77" s="19">
        <v>962778.63</v>
      </c>
      <c r="AT77" s="19">
        <f t="shared" si="25"/>
        <v>962778.63</v>
      </c>
      <c r="AU77" s="19">
        <v>0</v>
      </c>
      <c r="AV77" s="19">
        <v>0</v>
      </c>
      <c r="AW77" s="19">
        <v>0</v>
      </c>
      <c r="AX77" s="19">
        <v>962778.63</v>
      </c>
      <c r="AY77" s="19">
        <f t="shared" si="15"/>
        <v>962778.63</v>
      </c>
      <c r="AZ77" s="19">
        <f t="shared" si="16"/>
        <v>7459257.7935319757</v>
      </c>
      <c r="BA77" s="11"/>
      <c r="BB77" s="20"/>
      <c r="BC77" s="11"/>
      <c r="BD77" s="11"/>
      <c r="BE77" s="11"/>
      <c r="BF77" s="11"/>
      <c r="BG77" s="11"/>
      <c r="BH77" s="20"/>
      <c r="BI77" s="21"/>
      <c r="BJ77" s="21"/>
      <c r="BK77" s="21"/>
      <c r="BL77" s="21"/>
      <c r="BM77" s="21"/>
      <c r="BN77" s="20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</row>
    <row r="78" spans="1:116" ht="15" customHeight="1">
      <c r="A78" s="15">
        <v>80</v>
      </c>
      <c r="B78" s="15" t="s">
        <v>47</v>
      </c>
      <c r="C78" s="15" t="s">
        <v>46</v>
      </c>
      <c r="D78" s="23" t="s">
        <v>45</v>
      </c>
      <c r="E78" s="17">
        <v>14468339</v>
      </c>
      <c r="F78" s="18">
        <v>7690</v>
      </c>
      <c r="G78" s="18">
        <v>0</v>
      </c>
      <c r="H78" s="18">
        <v>0</v>
      </c>
      <c r="I78" s="18">
        <v>0</v>
      </c>
      <c r="J78" s="18">
        <v>0</v>
      </c>
      <c r="K78" s="19">
        <v>20487</v>
      </c>
      <c r="L78" s="19">
        <f t="shared" si="17"/>
        <v>20487</v>
      </c>
      <c r="M78" s="19">
        <v>0</v>
      </c>
      <c r="N78" s="19">
        <v>0</v>
      </c>
      <c r="O78" s="19">
        <v>0</v>
      </c>
      <c r="P78" s="19">
        <v>27142.333333333332</v>
      </c>
      <c r="Q78" s="19">
        <f t="shared" si="18"/>
        <v>27142.333333333332</v>
      </c>
      <c r="R78" s="19">
        <v>0</v>
      </c>
      <c r="S78" s="19">
        <v>0</v>
      </c>
      <c r="T78" s="19">
        <v>0</v>
      </c>
      <c r="U78" s="19">
        <v>27142.33</v>
      </c>
      <c r="V78" s="19">
        <f t="shared" si="14"/>
        <v>27142.33</v>
      </c>
      <c r="W78" s="19">
        <f t="shared" si="19"/>
        <v>0</v>
      </c>
      <c r="X78" s="19">
        <f t="shared" si="19"/>
        <v>0</v>
      </c>
      <c r="Y78" s="19">
        <f t="shared" si="19"/>
        <v>0</v>
      </c>
      <c r="Z78" s="19">
        <f t="shared" si="19"/>
        <v>74771.66333333333</v>
      </c>
      <c r="AA78" s="19">
        <f t="shared" si="20"/>
        <v>74771.66333333333</v>
      </c>
      <c r="AB78" s="19">
        <v>0</v>
      </c>
      <c r="AC78" s="19">
        <v>0</v>
      </c>
      <c r="AD78" s="19">
        <v>0</v>
      </c>
      <c r="AE78" s="19">
        <v>150000</v>
      </c>
      <c r="AF78" s="19">
        <v>0</v>
      </c>
      <c r="AG78" s="19">
        <f t="shared" si="21"/>
        <v>150000</v>
      </c>
      <c r="AH78" s="19">
        <f t="shared" si="22"/>
        <v>150000</v>
      </c>
      <c r="AI78" s="19">
        <v>0</v>
      </c>
      <c r="AJ78" s="19">
        <v>0</v>
      </c>
      <c r="AK78" s="19">
        <v>0</v>
      </c>
      <c r="AL78" s="19">
        <v>150000</v>
      </c>
      <c r="AM78" s="19">
        <v>0</v>
      </c>
      <c r="AN78" s="19">
        <f t="shared" si="23"/>
        <v>150000</v>
      </c>
      <c r="AO78" s="19">
        <f t="shared" si="24"/>
        <v>150000</v>
      </c>
      <c r="AP78" s="19">
        <v>0</v>
      </c>
      <c r="AQ78" s="19">
        <v>0</v>
      </c>
      <c r="AR78" s="19">
        <v>0</v>
      </c>
      <c r="AS78" s="19">
        <v>150000</v>
      </c>
      <c r="AT78" s="19">
        <f t="shared" si="25"/>
        <v>150000</v>
      </c>
      <c r="AU78" s="19">
        <v>0</v>
      </c>
      <c r="AV78" s="19">
        <v>0</v>
      </c>
      <c r="AW78" s="19">
        <v>0</v>
      </c>
      <c r="AX78" s="19">
        <v>150000</v>
      </c>
      <c r="AY78" s="19">
        <f t="shared" si="15"/>
        <v>150000</v>
      </c>
      <c r="AZ78" s="19">
        <f t="shared" si="16"/>
        <v>682461.66333333333</v>
      </c>
      <c r="BA78" s="11"/>
      <c r="BB78" s="20"/>
      <c r="BC78" s="11"/>
      <c r="BD78" s="11"/>
      <c r="BE78" s="11"/>
      <c r="BF78" s="11"/>
      <c r="BG78" s="11"/>
      <c r="BH78" s="20"/>
      <c r="BI78" s="21"/>
      <c r="BJ78" s="21"/>
      <c r="BK78" s="21"/>
      <c r="BL78" s="21"/>
      <c r="BM78" s="21"/>
      <c r="BN78" s="20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</row>
    <row r="79" spans="1:116" ht="15" customHeight="1">
      <c r="A79" s="15">
        <v>81</v>
      </c>
      <c r="B79" s="15" t="s">
        <v>44</v>
      </c>
      <c r="C79" s="15" t="s">
        <v>43</v>
      </c>
      <c r="D79" s="23" t="s">
        <v>42</v>
      </c>
      <c r="E79" s="17">
        <v>18559219</v>
      </c>
      <c r="F79" s="18">
        <v>104768</v>
      </c>
      <c r="G79" s="18">
        <v>61337</v>
      </c>
      <c r="H79" s="18">
        <v>0</v>
      </c>
      <c r="I79" s="18">
        <v>0</v>
      </c>
      <c r="J79" s="18">
        <v>0</v>
      </c>
      <c r="K79" s="19">
        <v>17803</v>
      </c>
      <c r="L79" s="19">
        <f t="shared" si="17"/>
        <v>17803</v>
      </c>
      <c r="M79" s="19">
        <v>0</v>
      </c>
      <c r="N79" s="19">
        <v>0</v>
      </c>
      <c r="O79" s="19">
        <v>0</v>
      </c>
      <c r="P79" s="19">
        <v>81951.416666666672</v>
      </c>
      <c r="Q79" s="19">
        <f t="shared" si="18"/>
        <v>81951.416666666672</v>
      </c>
      <c r="R79" s="19">
        <v>0</v>
      </c>
      <c r="S79" s="19">
        <v>0</v>
      </c>
      <c r="T79" s="19">
        <v>0</v>
      </c>
      <c r="U79" s="19">
        <v>81951.42</v>
      </c>
      <c r="V79" s="19">
        <f t="shared" si="14"/>
        <v>81951.42</v>
      </c>
      <c r="W79" s="19">
        <f t="shared" si="19"/>
        <v>0</v>
      </c>
      <c r="X79" s="19">
        <f t="shared" si="19"/>
        <v>0</v>
      </c>
      <c r="Y79" s="19">
        <f t="shared" si="19"/>
        <v>0</v>
      </c>
      <c r="Z79" s="19">
        <f t="shared" si="19"/>
        <v>181705.83666666667</v>
      </c>
      <c r="AA79" s="19">
        <f t="shared" si="20"/>
        <v>181705.83666666667</v>
      </c>
      <c r="AB79" s="19">
        <v>0</v>
      </c>
      <c r="AC79" s="19">
        <v>0</v>
      </c>
      <c r="AD79" s="19">
        <v>0</v>
      </c>
      <c r="AE79" s="19">
        <v>81951.420000000013</v>
      </c>
      <c r="AF79" s="19">
        <v>0</v>
      </c>
      <c r="AG79" s="19">
        <f t="shared" si="21"/>
        <v>81951.420000000013</v>
      </c>
      <c r="AH79" s="19">
        <f t="shared" si="22"/>
        <v>81951.420000000013</v>
      </c>
      <c r="AI79" s="19">
        <v>0</v>
      </c>
      <c r="AJ79" s="19">
        <v>0</v>
      </c>
      <c r="AK79" s="19">
        <v>0</v>
      </c>
      <c r="AL79" s="19">
        <v>211951.42</v>
      </c>
      <c r="AM79" s="19">
        <v>0</v>
      </c>
      <c r="AN79" s="19">
        <f t="shared" si="23"/>
        <v>211951.42</v>
      </c>
      <c r="AO79" s="19">
        <f t="shared" si="24"/>
        <v>211951.42</v>
      </c>
      <c r="AP79" s="19">
        <v>0</v>
      </c>
      <c r="AQ79" s="19">
        <v>0</v>
      </c>
      <c r="AR79" s="19">
        <v>0</v>
      </c>
      <c r="AS79" s="19">
        <v>211951.42</v>
      </c>
      <c r="AT79" s="19">
        <f t="shared" si="25"/>
        <v>211951.42</v>
      </c>
      <c r="AU79" s="19">
        <v>0</v>
      </c>
      <c r="AV79" s="19">
        <v>0</v>
      </c>
      <c r="AW79" s="19">
        <v>0</v>
      </c>
      <c r="AX79" s="19">
        <v>211951.42</v>
      </c>
      <c r="AY79" s="19">
        <f t="shared" si="15"/>
        <v>211951.42</v>
      </c>
      <c r="AZ79" s="19">
        <f t="shared" si="16"/>
        <v>1065616.5166666668</v>
      </c>
      <c r="BA79" s="11"/>
      <c r="BB79" s="20"/>
      <c r="BC79" s="11"/>
      <c r="BD79" s="11"/>
      <c r="BE79" s="11"/>
      <c r="BF79" s="11"/>
      <c r="BG79" s="11"/>
      <c r="BH79" s="20"/>
      <c r="BI79" s="21"/>
      <c r="BJ79" s="21"/>
      <c r="BK79" s="21"/>
      <c r="BL79" s="21"/>
      <c r="BM79" s="21"/>
      <c r="BN79" s="20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</row>
    <row r="80" spans="1:116" ht="15" customHeight="1">
      <c r="A80" s="15">
        <v>82</v>
      </c>
      <c r="B80" s="15" t="s">
        <v>41</v>
      </c>
      <c r="C80" s="15" t="s">
        <v>40</v>
      </c>
      <c r="D80" s="23" t="s">
        <v>39</v>
      </c>
      <c r="E80" s="17">
        <v>34414414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9">
        <v>100</v>
      </c>
      <c r="L80" s="19">
        <f t="shared" si="17"/>
        <v>100</v>
      </c>
      <c r="M80" s="19">
        <v>0</v>
      </c>
      <c r="N80" s="19">
        <v>0</v>
      </c>
      <c r="O80" s="19">
        <v>0</v>
      </c>
      <c r="P80" s="19">
        <v>100</v>
      </c>
      <c r="Q80" s="19">
        <f t="shared" si="18"/>
        <v>100</v>
      </c>
      <c r="R80" s="19">
        <v>0</v>
      </c>
      <c r="S80" s="19">
        <v>0</v>
      </c>
      <c r="T80" s="19">
        <v>0</v>
      </c>
      <c r="U80" s="19">
        <v>100</v>
      </c>
      <c r="V80" s="19">
        <f t="shared" si="14"/>
        <v>100</v>
      </c>
      <c r="W80" s="19">
        <f t="shared" si="19"/>
        <v>0</v>
      </c>
      <c r="X80" s="19">
        <f t="shared" si="19"/>
        <v>0</v>
      </c>
      <c r="Y80" s="19">
        <f t="shared" si="19"/>
        <v>0</v>
      </c>
      <c r="Z80" s="19">
        <f t="shared" si="19"/>
        <v>300</v>
      </c>
      <c r="AA80" s="19">
        <f t="shared" si="20"/>
        <v>300</v>
      </c>
      <c r="AB80" s="19">
        <v>0</v>
      </c>
      <c r="AC80" s="19">
        <v>0</v>
      </c>
      <c r="AD80" s="19">
        <v>0</v>
      </c>
      <c r="AE80" s="19">
        <v>100</v>
      </c>
      <c r="AF80" s="19">
        <v>0</v>
      </c>
      <c r="AG80" s="19">
        <f t="shared" si="21"/>
        <v>100</v>
      </c>
      <c r="AH80" s="19">
        <f t="shared" si="22"/>
        <v>100</v>
      </c>
      <c r="AI80" s="19">
        <v>0</v>
      </c>
      <c r="AJ80" s="19">
        <v>0</v>
      </c>
      <c r="AK80" s="19">
        <v>0</v>
      </c>
      <c r="AL80" s="19">
        <v>100</v>
      </c>
      <c r="AM80" s="19">
        <v>0</v>
      </c>
      <c r="AN80" s="19">
        <f t="shared" si="23"/>
        <v>100</v>
      </c>
      <c r="AO80" s="19">
        <f t="shared" si="24"/>
        <v>100</v>
      </c>
      <c r="AP80" s="19">
        <v>0</v>
      </c>
      <c r="AQ80" s="19">
        <v>0</v>
      </c>
      <c r="AR80" s="19">
        <v>0</v>
      </c>
      <c r="AS80" s="19">
        <v>100</v>
      </c>
      <c r="AT80" s="19">
        <f t="shared" si="25"/>
        <v>100</v>
      </c>
      <c r="AU80" s="19">
        <v>0</v>
      </c>
      <c r="AV80" s="19">
        <v>0</v>
      </c>
      <c r="AW80" s="19">
        <v>0</v>
      </c>
      <c r="AX80" s="19">
        <v>100</v>
      </c>
      <c r="AY80" s="19">
        <f t="shared" si="15"/>
        <v>100</v>
      </c>
      <c r="AZ80" s="19">
        <f t="shared" si="16"/>
        <v>700</v>
      </c>
      <c r="BA80" s="11"/>
      <c r="BB80" s="20"/>
      <c r="BC80" s="11"/>
      <c r="BD80" s="11"/>
      <c r="BE80" s="11"/>
      <c r="BF80" s="11"/>
      <c r="BG80" s="11"/>
      <c r="BH80" s="20"/>
      <c r="BI80" s="21"/>
      <c r="BJ80" s="21"/>
      <c r="BK80" s="21"/>
      <c r="BL80" s="21"/>
      <c r="BM80" s="21"/>
      <c r="BN80" s="20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</row>
    <row r="81" spans="1:116" ht="15" customHeight="1">
      <c r="A81" s="15">
        <v>88</v>
      </c>
      <c r="B81" s="15" t="s">
        <v>38</v>
      </c>
      <c r="C81" s="15" t="s">
        <v>37</v>
      </c>
      <c r="D81" s="23" t="s">
        <v>332</v>
      </c>
      <c r="E81" s="17">
        <v>39932735</v>
      </c>
      <c r="F81" s="18">
        <v>10650.11</v>
      </c>
      <c r="G81" s="18">
        <v>16066.4</v>
      </c>
      <c r="H81" s="18">
        <v>101788.65</v>
      </c>
      <c r="I81" s="18">
        <v>0</v>
      </c>
      <c r="J81" s="18">
        <v>0</v>
      </c>
      <c r="K81" s="19">
        <v>44148.45</v>
      </c>
      <c r="L81" s="19">
        <f t="shared" si="17"/>
        <v>145937.09999999998</v>
      </c>
      <c r="M81" s="19">
        <v>103331.4975</v>
      </c>
      <c r="N81" s="19">
        <v>0</v>
      </c>
      <c r="O81" s="19">
        <v>0</v>
      </c>
      <c r="P81" s="19">
        <v>41701.607547781008</v>
      </c>
      <c r="Q81" s="19">
        <f t="shared" si="18"/>
        <v>145033.10504778102</v>
      </c>
      <c r="R81" s="19">
        <v>103331.5</v>
      </c>
      <c r="S81" s="19">
        <v>0</v>
      </c>
      <c r="T81" s="19">
        <v>0</v>
      </c>
      <c r="U81" s="19">
        <v>41595.120000000003</v>
      </c>
      <c r="V81" s="19">
        <f t="shared" si="14"/>
        <v>144926.62</v>
      </c>
      <c r="W81" s="19">
        <f t="shared" si="19"/>
        <v>308451.64749999996</v>
      </c>
      <c r="X81" s="19">
        <f t="shared" si="19"/>
        <v>0</v>
      </c>
      <c r="Y81" s="19">
        <f t="shared" si="19"/>
        <v>0</v>
      </c>
      <c r="Z81" s="19">
        <f t="shared" si="19"/>
        <v>127445.177547781</v>
      </c>
      <c r="AA81" s="19">
        <f t="shared" si="20"/>
        <v>435896.82504778099</v>
      </c>
      <c r="AB81" s="19">
        <f>103331.5+31026.55</f>
        <v>134358.04999999999</v>
      </c>
      <c r="AC81" s="19">
        <v>0</v>
      </c>
      <c r="AD81" s="19">
        <v>0</v>
      </c>
      <c r="AE81" s="19">
        <v>77248.079999999987</v>
      </c>
      <c r="AF81" s="19">
        <v>0</v>
      </c>
      <c r="AG81" s="19">
        <f t="shared" si="21"/>
        <v>77248.079999999987</v>
      </c>
      <c r="AH81" s="19">
        <f t="shared" si="22"/>
        <v>211606.12999999998</v>
      </c>
      <c r="AI81" s="19">
        <f>121431.58+212306.52</f>
        <v>333738.09999999998</v>
      </c>
      <c r="AJ81" s="19">
        <v>0</v>
      </c>
      <c r="AK81" s="19">
        <v>0</v>
      </c>
      <c r="AL81" s="19">
        <v>77248.08</v>
      </c>
      <c r="AM81" s="19">
        <v>0</v>
      </c>
      <c r="AN81" s="19">
        <f t="shared" si="23"/>
        <v>77248.08</v>
      </c>
      <c r="AO81" s="19">
        <f t="shared" si="24"/>
        <v>410986.18</v>
      </c>
      <c r="AP81" s="19">
        <v>137687.25</v>
      </c>
      <c r="AQ81" s="19">
        <v>0</v>
      </c>
      <c r="AR81" s="19">
        <v>0</v>
      </c>
      <c r="AS81" s="19">
        <v>77248.08</v>
      </c>
      <c r="AT81" s="19">
        <f t="shared" si="25"/>
        <v>214935.33000000002</v>
      </c>
      <c r="AU81" s="19">
        <v>151766.94</v>
      </c>
      <c r="AV81" s="19">
        <v>0</v>
      </c>
      <c r="AW81" s="19">
        <v>0</v>
      </c>
      <c r="AX81" s="19">
        <v>77248.08</v>
      </c>
      <c r="AY81" s="19">
        <f t="shared" si="15"/>
        <v>229015.02000000002</v>
      </c>
      <c r="AZ81" s="19">
        <f t="shared" si="16"/>
        <v>1529155.9950477812</v>
      </c>
      <c r="BA81" s="11"/>
      <c r="BB81" s="20"/>
      <c r="BC81" s="11"/>
      <c r="BD81" s="11"/>
      <c r="BE81" s="11"/>
      <c r="BF81" s="11"/>
      <c r="BG81" s="11"/>
      <c r="BH81" s="20"/>
      <c r="BI81" s="21"/>
      <c r="BJ81" s="21"/>
      <c r="BK81" s="21"/>
      <c r="BL81" s="21"/>
      <c r="BM81" s="21"/>
      <c r="BN81" s="20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</row>
    <row r="82" spans="1:116" ht="15" customHeight="1">
      <c r="A82" s="15">
        <v>85</v>
      </c>
      <c r="B82" s="15" t="s">
        <v>36</v>
      </c>
      <c r="C82" s="15" t="s">
        <v>35</v>
      </c>
      <c r="D82" s="23" t="s">
        <v>34</v>
      </c>
      <c r="E82" s="17">
        <v>39618148</v>
      </c>
      <c r="F82" s="18">
        <v>562710</v>
      </c>
      <c r="G82" s="18">
        <v>405419</v>
      </c>
      <c r="H82" s="18">
        <v>0</v>
      </c>
      <c r="I82" s="18">
        <v>0</v>
      </c>
      <c r="J82" s="18">
        <v>0</v>
      </c>
      <c r="K82" s="19">
        <v>532846</v>
      </c>
      <c r="L82" s="19">
        <f t="shared" si="17"/>
        <v>532846</v>
      </c>
      <c r="M82" s="19">
        <v>0</v>
      </c>
      <c r="N82" s="19">
        <v>0</v>
      </c>
      <c r="O82" s="19">
        <v>0</v>
      </c>
      <c r="P82" s="19">
        <v>568739.63023346814</v>
      </c>
      <c r="Q82" s="19">
        <f t="shared" si="18"/>
        <v>568739.63023346814</v>
      </c>
      <c r="R82" s="19">
        <v>0</v>
      </c>
      <c r="S82" s="19">
        <v>0</v>
      </c>
      <c r="T82" s="19">
        <v>0</v>
      </c>
      <c r="U82" s="19">
        <v>1588461</v>
      </c>
      <c r="V82" s="19">
        <f t="shared" si="14"/>
        <v>1588461</v>
      </c>
      <c r="W82" s="19">
        <f t="shared" si="19"/>
        <v>0</v>
      </c>
      <c r="X82" s="19">
        <f t="shared" si="19"/>
        <v>0</v>
      </c>
      <c r="Y82" s="19">
        <f t="shared" si="19"/>
        <v>0</v>
      </c>
      <c r="Z82" s="19">
        <f t="shared" si="19"/>
        <v>2690046.630233468</v>
      </c>
      <c r="AA82" s="19">
        <f t="shared" si="20"/>
        <v>2690046.630233468</v>
      </c>
      <c r="AB82" s="19">
        <v>0</v>
      </c>
      <c r="AC82" s="19">
        <v>0</v>
      </c>
      <c r="AD82" s="19">
        <v>0</v>
      </c>
      <c r="AE82" s="19">
        <v>1588461</v>
      </c>
      <c r="AF82" s="19">
        <v>0</v>
      </c>
      <c r="AG82" s="19">
        <f t="shared" si="21"/>
        <v>1588461</v>
      </c>
      <c r="AH82" s="19">
        <f t="shared" si="22"/>
        <v>1588461</v>
      </c>
      <c r="AI82" s="19">
        <v>0</v>
      </c>
      <c r="AJ82" s="19">
        <v>0</v>
      </c>
      <c r="AK82" s="19">
        <v>0</v>
      </c>
      <c r="AL82" s="19">
        <v>1588461</v>
      </c>
      <c r="AM82" s="19">
        <v>0</v>
      </c>
      <c r="AN82" s="19">
        <f t="shared" si="23"/>
        <v>1588461</v>
      </c>
      <c r="AO82" s="19">
        <f t="shared" si="24"/>
        <v>1588461</v>
      </c>
      <c r="AP82" s="19">
        <v>0</v>
      </c>
      <c r="AQ82" s="19">
        <v>0</v>
      </c>
      <c r="AR82" s="19">
        <v>0</v>
      </c>
      <c r="AS82" s="19">
        <v>1588461</v>
      </c>
      <c r="AT82" s="19">
        <f t="shared" si="25"/>
        <v>1588461</v>
      </c>
      <c r="AU82" s="19">
        <v>0</v>
      </c>
      <c r="AV82" s="19">
        <v>0</v>
      </c>
      <c r="AW82" s="19">
        <v>0</v>
      </c>
      <c r="AX82" s="19">
        <v>1588461</v>
      </c>
      <c r="AY82" s="19">
        <f t="shared" si="15"/>
        <v>1588461</v>
      </c>
      <c r="AZ82" s="19">
        <f t="shared" si="16"/>
        <v>10012019.630233468</v>
      </c>
      <c r="BA82" s="11"/>
      <c r="BB82" s="20"/>
      <c r="BC82" s="11"/>
      <c r="BD82" s="11"/>
      <c r="BE82" s="11"/>
      <c r="BF82" s="11"/>
      <c r="BG82" s="11"/>
      <c r="BH82" s="20"/>
      <c r="BI82" s="21"/>
      <c r="BJ82" s="21"/>
      <c r="BK82" s="21"/>
      <c r="BL82" s="21"/>
      <c r="BM82" s="21"/>
      <c r="BN82" s="20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</row>
    <row r="83" spans="1:116" ht="15" customHeight="1">
      <c r="A83" s="15">
        <v>86</v>
      </c>
      <c r="B83" s="15" t="s">
        <v>33</v>
      </c>
      <c r="C83" s="15" t="s">
        <v>32</v>
      </c>
      <c r="D83" s="23" t="s">
        <v>31</v>
      </c>
      <c r="E83" s="17">
        <v>44182940</v>
      </c>
      <c r="F83" s="18">
        <v>16387.22</v>
      </c>
      <c r="G83" s="18">
        <v>0</v>
      </c>
      <c r="H83" s="18">
        <v>0</v>
      </c>
      <c r="I83" s="18">
        <v>0</v>
      </c>
      <c r="J83" s="18">
        <v>0</v>
      </c>
      <c r="K83" s="19">
        <v>178097.82</v>
      </c>
      <c r="L83" s="19">
        <f t="shared" si="17"/>
        <v>178097.82</v>
      </c>
      <c r="M83" s="19">
        <v>0</v>
      </c>
      <c r="N83" s="19">
        <v>0</v>
      </c>
      <c r="O83" s="19">
        <v>0</v>
      </c>
      <c r="P83" s="19">
        <v>175509.41666666666</v>
      </c>
      <c r="Q83" s="19">
        <f t="shared" si="18"/>
        <v>175509.41666666666</v>
      </c>
      <c r="R83" s="19">
        <v>0</v>
      </c>
      <c r="S83" s="19">
        <v>0</v>
      </c>
      <c r="T83" s="19">
        <v>0</v>
      </c>
      <c r="U83" s="19">
        <v>175509.42</v>
      </c>
      <c r="V83" s="19">
        <f t="shared" si="14"/>
        <v>175509.42</v>
      </c>
      <c r="W83" s="19">
        <f t="shared" si="19"/>
        <v>0</v>
      </c>
      <c r="X83" s="19">
        <f t="shared" si="19"/>
        <v>0</v>
      </c>
      <c r="Y83" s="19">
        <f t="shared" si="19"/>
        <v>0</v>
      </c>
      <c r="Z83" s="19">
        <f t="shared" si="19"/>
        <v>529116.65666666673</v>
      </c>
      <c r="AA83" s="19">
        <f t="shared" si="20"/>
        <v>529116.65666666673</v>
      </c>
      <c r="AB83" s="19">
        <v>0</v>
      </c>
      <c r="AC83" s="19">
        <v>0</v>
      </c>
      <c r="AD83" s="19">
        <v>0</v>
      </c>
      <c r="AE83" s="19">
        <v>175509.41999999998</v>
      </c>
      <c r="AF83" s="19">
        <v>0</v>
      </c>
      <c r="AG83" s="19">
        <f t="shared" si="21"/>
        <v>175509.41999999998</v>
      </c>
      <c r="AH83" s="19">
        <f t="shared" si="22"/>
        <v>175509.41999999998</v>
      </c>
      <c r="AI83" s="19">
        <v>0</v>
      </c>
      <c r="AJ83" s="19">
        <v>0</v>
      </c>
      <c r="AK83" s="19">
        <v>0</v>
      </c>
      <c r="AL83" s="19">
        <v>154824.33333333334</v>
      </c>
      <c r="AM83" s="19">
        <v>0</v>
      </c>
      <c r="AN83" s="19">
        <f t="shared" si="23"/>
        <v>154824.33333333334</v>
      </c>
      <c r="AO83" s="19">
        <f t="shared" si="24"/>
        <v>154824.33333333334</v>
      </c>
      <c r="AP83" s="19">
        <v>0</v>
      </c>
      <c r="AQ83" s="19">
        <v>0</v>
      </c>
      <c r="AR83" s="19">
        <v>0</v>
      </c>
      <c r="AS83" s="19">
        <v>162051.5</v>
      </c>
      <c r="AT83" s="19">
        <f t="shared" si="25"/>
        <v>162051.5</v>
      </c>
      <c r="AU83" s="19">
        <v>0</v>
      </c>
      <c r="AV83" s="19">
        <v>0</v>
      </c>
      <c r="AW83" s="19">
        <v>0</v>
      </c>
      <c r="AX83" s="19">
        <v>165046</v>
      </c>
      <c r="AY83" s="19">
        <f t="shared" si="15"/>
        <v>165046</v>
      </c>
      <c r="AZ83" s="19">
        <f t="shared" si="16"/>
        <v>1202935.1299999999</v>
      </c>
      <c r="BA83" s="11"/>
      <c r="BB83" s="20"/>
      <c r="BC83" s="11"/>
      <c r="BD83" s="11"/>
      <c r="BE83" s="11"/>
      <c r="BF83" s="11"/>
      <c r="BG83" s="11"/>
      <c r="BH83" s="20"/>
      <c r="BI83" s="21"/>
      <c r="BJ83" s="21"/>
      <c r="BK83" s="21"/>
      <c r="BL83" s="21"/>
      <c r="BM83" s="21"/>
      <c r="BN83" s="20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</row>
    <row r="84" spans="1:116" ht="15" customHeight="1">
      <c r="A84" s="15">
        <v>83</v>
      </c>
      <c r="B84" s="15" t="s">
        <v>30</v>
      </c>
      <c r="C84" s="15" t="s">
        <v>29</v>
      </c>
      <c r="D84" s="23" t="s">
        <v>28</v>
      </c>
      <c r="E84" s="17">
        <v>35200141</v>
      </c>
      <c r="F84" s="18">
        <v>68326</v>
      </c>
      <c r="G84" s="18">
        <v>46661</v>
      </c>
      <c r="H84" s="18">
        <v>0</v>
      </c>
      <c r="I84" s="18">
        <v>0</v>
      </c>
      <c r="J84" s="18">
        <v>0</v>
      </c>
      <c r="K84" s="19">
        <v>160179</v>
      </c>
      <c r="L84" s="19">
        <f t="shared" si="17"/>
        <v>160179</v>
      </c>
      <c r="M84" s="19">
        <v>0</v>
      </c>
      <c r="N84" s="19">
        <v>0</v>
      </c>
      <c r="O84" s="19">
        <v>0</v>
      </c>
      <c r="P84" s="19">
        <v>197907</v>
      </c>
      <c r="Q84" s="19">
        <f t="shared" si="18"/>
        <v>197907</v>
      </c>
      <c r="R84" s="19">
        <v>0</v>
      </c>
      <c r="S84" s="19">
        <v>0</v>
      </c>
      <c r="T84" s="19">
        <v>0</v>
      </c>
      <c r="U84" s="19">
        <v>197907</v>
      </c>
      <c r="V84" s="19">
        <f t="shared" si="14"/>
        <v>197907</v>
      </c>
      <c r="W84" s="19">
        <f t="shared" si="19"/>
        <v>0</v>
      </c>
      <c r="X84" s="19">
        <f t="shared" si="19"/>
        <v>0</v>
      </c>
      <c r="Y84" s="19">
        <f t="shared" si="19"/>
        <v>0</v>
      </c>
      <c r="Z84" s="19">
        <f t="shared" si="19"/>
        <v>555993</v>
      </c>
      <c r="AA84" s="19">
        <f t="shared" si="20"/>
        <v>555993</v>
      </c>
      <c r="AB84" s="19">
        <v>0</v>
      </c>
      <c r="AC84" s="19">
        <v>0</v>
      </c>
      <c r="AD84" s="19">
        <v>0</v>
      </c>
      <c r="AE84" s="19">
        <v>197907</v>
      </c>
      <c r="AF84" s="19">
        <v>0</v>
      </c>
      <c r="AG84" s="19">
        <f t="shared" si="21"/>
        <v>197907</v>
      </c>
      <c r="AH84" s="19">
        <f t="shared" si="22"/>
        <v>197907</v>
      </c>
      <c r="AI84" s="19">
        <v>0</v>
      </c>
      <c r="AJ84" s="19">
        <v>0</v>
      </c>
      <c r="AK84" s="19">
        <v>0</v>
      </c>
      <c r="AL84" s="19">
        <v>197907</v>
      </c>
      <c r="AM84" s="19">
        <v>0</v>
      </c>
      <c r="AN84" s="19">
        <f t="shared" si="23"/>
        <v>197907</v>
      </c>
      <c r="AO84" s="19">
        <f t="shared" si="24"/>
        <v>197907</v>
      </c>
      <c r="AP84" s="19">
        <v>0</v>
      </c>
      <c r="AQ84" s="19">
        <v>0</v>
      </c>
      <c r="AR84" s="19">
        <v>0</v>
      </c>
      <c r="AS84" s="19">
        <v>197907</v>
      </c>
      <c r="AT84" s="19">
        <f t="shared" si="25"/>
        <v>197907</v>
      </c>
      <c r="AU84" s="19">
        <v>0</v>
      </c>
      <c r="AV84" s="19">
        <v>0</v>
      </c>
      <c r="AW84" s="19">
        <v>0</v>
      </c>
      <c r="AX84" s="19">
        <v>197907</v>
      </c>
      <c r="AY84" s="19">
        <f t="shared" si="15"/>
        <v>197907</v>
      </c>
      <c r="AZ84" s="19">
        <f t="shared" si="16"/>
        <v>1462608</v>
      </c>
      <c r="BA84" s="11"/>
      <c r="BB84" s="20"/>
      <c r="BC84" s="11"/>
      <c r="BD84" s="11"/>
      <c r="BE84" s="11"/>
      <c r="BF84" s="11"/>
      <c r="BG84" s="11"/>
      <c r="BH84" s="20"/>
      <c r="BI84" s="21"/>
      <c r="BJ84" s="21"/>
      <c r="BK84" s="21"/>
      <c r="BL84" s="21"/>
      <c r="BM84" s="21"/>
      <c r="BN84" s="20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</row>
    <row r="85" spans="1:116" ht="15" customHeight="1">
      <c r="A85" s="15">
        <v>84</v>
      </c>
      <c r="B85" s="15" t="s">
        <v>27</v>
      </c>
      <c r="C85" s="15" t="s">
        <v>26</v>
      </c>
      <c r="D85" s="23" t="s">
        <v>25</v>
      </c>
      <c r="E85" s="17">
        <v>41412378</v>
      </c>
      <c r="F85" s="18">
        <v>0</v>
      </c>
      <c r="G85" s="18">
        <v>0</v>
      </c>
      <c r="H85" s="18">
        <v>37888.14</v>
      </c>
      <c r="I85" s="18">
        <v>111014.42</v>
      </c>
      <c r="J85" s="18">
        <v>108512.06</v>
      </c>
      <c r="K85" s="19">
        <v>231</v>
      </c>
      <c r="L85" s="19">
        <f t="shared" si="17"/>
        <v>257645.62</v>
      </c>
      <c r="M85" s="19">
        <v>32836.390593434335</v>
      </c>
      <c r="N85" s="19">
        <v>113413.87416666666</v>
      </c>
      <c r="O85" s="19">
        <v>103429.05</v>
      </c>
      <c r="P85" s="19">
        <v>291.58333333333331</v>
      </c>
      <c r="Q85" s="19">
        <f t="shared" si="18"/>
        <v>249970.89809343431</v>
      </c>
      <c r="R85" s="19">
        <v>32836.39</v>
      </c>
      <c r="S85" s="19">
        <v>113413.87</v>
      </c>
      <c r="T85" s="19">
        <v>103429.05</v>
      </c>
      <c r="U85" s="19">
        <v>291.58</v>
      </c>
      <c r="V85" s="19">
        <f t="shared" si="14"/>
        <v>249970.88999999998</v>
      </c>
      <c r="W85" s="19">
        <f t="shared" si="19"/>
        <v>103560.92059343433</v>
      </c>
      <c r="X85" s="19">
        <f t="shared" si="19"/>
        <v>337842.16416666668</v>
      </c>
      <c r="Y85" s="19">
        <f t="shared" si="19"/>
        <v>315370.15999999997</v>
      </c>
      <c r="Z85" s="19">
        <f t="shared" si="19"/>
        <v>814.16333333333318</v>
      </c>
      <c r="AA85" s="19">
        <f t="shared" si="20"/>
        <v>757587.40809343429</v>
      </c>
      <c r="AB85" s="19">
        <v>30310.52</v>
      </c>
      <c r="AC85" s="19">
        <v>113413.87000000001</v>
      </c>
      <c r="AD85" s="19">
        <v>103429.05</v>
      </c>
      <c r="AE85" s="19">
        <v>291.58</v>
      </c>
      <c r="AF85" s="19">
        <v>0</v>
      </c>
      <c r="AG85" s="19">
        <f t="shared" si="21"/>
        <v>291.58</v>
      </c>
      <c r="AH85" s="19">
        <f t="shared" si="22"/>
        <v>247445.02</v>
      </c>
      <c r="AI85" s="19">
        <v>2122.5400000000004</v>
      </c>
      <c r="AJ85" s="19">
        <v>82965.5</v>
      </c>
      <c r="AK85" s="19">
        <v>97853.67</v>
      </c>
      <c r="AL85" s="19">
        <v>248.66666666666666</v>
      </c>
      <c r="AM85" s="19">
        <v>0</v>
      </c>
      <c r="AN85" s="19">
        <f t="shared" si="23"/>
        <v>248.66666666666666</v>
      </c>
      <c r="AO85" s="19">
        <f t="shared" si="24"/>
        <v>183190.37666666665</v>
      </c>
      <c r="AP85" s="19">
        <v>1857.22</v>
      </c>
      <c r="AQ85" s="19">
        <v>98683.46</v>
      </c>
      <c r="AR85" s="19">
        <v>101722.3</v>
      </c>
      <c r="AS85" s="19">
        <v>186.5</v>
      </c>
      <c r="AT85" s="19">
        <f t="shared" si="25"/>
        <v>202449.48</v>
      </c>
      <c r="AU85" s="19">
        <v>2334.79</v>
      </c>
      <c r="AV85" s="19">
        <v>100812.82</v>
      </c>
      <c r="AW85" s="19">
        <v>98254.18</v>
      </c>
      <c r="AX85" s="19">
        <v>149.19999999999999</v>
      </c>
      <c r="AY85" s="19">
        <f t="shared" si="15"/>
        <v>201550.99</v>
      </c>
      <c r="AZ85" s="19">
        <f t="shared" si="16"/>
        <v>1592223.274760101</v>
      </c>
      <c r="BA85" s="11"/>
      <c r="BB85" s="20"/>
      <c r="BC85" s="11"/>
      <c r="BD85" s="11"/>
      <c r="BE85" s="11"/>
      <c r="BF85" s="11"/>
      <c r="BG85" s="11"/>
      <c r="BH85" s="20"/>
      <c r="BI85" s="21"/>
      <c r="BJ85" s="21"/>
      <c r="BK85" s="21"/>
      <c r="BL85" s="21"/>
      <c r="BM85" s="21"/>
      <c r="BN85" s="20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</row>
    <row r="86" spans="1:116" ht="15" customHeight="1">
      <c r="A86" s="15">
        <v>87</v>
      </c>
      <c r="B86" s="15" t="s">
        <v>24</v>
      </c>
      <c r="C86" s="15" t="s">
        <v>23</v>
      </c>
      <c r="D86" s="23" t="s">
        <v>22</v>
      </c>
      <c r="E86" s="17">
        <v>36965967</v>
      </c>
      <c r="F86" s="18">
        <v>121967</v>
      </c>
      <c r="G86" s="18">
        <v>87791</v>
      </c>
      <c r="H86" s="18">
        <v>0</v>
      </c>
      <c r="I86" s="18">
        <v>0</v>
      </c>
      <c r="J86" s="18">
        <v>0</v>
      </c>
      <c r="K86" s="19">
        <v>100</v>
      </c>
      <c r="L86" s="19">
        <f t="shared" si="17"/>
        <v>100</v>
      </c>
      <c r="M86" s="19">
        <v>0</v>
      </c>
      <c r="N86" s="19">
        <v>0</v>
      </c>
      <c r="O86" s="19">
        <v>0</v>
      </c>
      <c r="P86" s="19">
        <v>71425.5</v>
      </c>
      <c r="Q86" s="19">
        <f t="shared" si="18"/>
        <v>71425.5</v>
      </c>
      <c r="R86" s="19">
        <v>0</v>
      </c>
      <c r="S86" s="19">
        <v>0</v>
      </c>
      <c r="T86" s="19">
        <v>0</v>
      </c>
      <c r="U86" s="19">
        <v>71425.5</v>
      </c>
      <c r="V86" s="19">
        <f t="shared" si="14"/>
        <v>71425.5</v>
      </c>
      <c r="W86" s="19">
        <f t="shared" si="19"/>
        <v>0</v>
      </c>
      <c r="X86" s="19">
        <f t="shared" si="19"/>
        <v>0</v>
      </c>
      <c r="Y86" s="19">
        <f t="shared" si="19"/>
        <v>0</v>
      </c>
      <c r="Z86" s="19">
        <f t="shared" si="19"/>
        <v>142951</v>
      </c>
      <c r="AA86" s="19">
        <f t="shared" si="20"/>
        <v>142951</v>
      </c>
      <c r="AB86" s="19">
        <v>0</v>
      </c>
      <c r="AC86" s="19">
        <v>0</v>
      </c>
      <c r="AD86" s="19">
        <v>0</v>
      </c>
      <c r="AE86" s="19">
        <v>71425.5</v>
      </c>
      <c r="AF86" s="19">
        <v>0</v>
      </c>
      <c r="AG86" s="19">
        <f t="shared" si="21"/>
        <v>71425.5</v>
      </c>
      <c r="AH86" s="19">
        <f t="shared" si="22"/>
        <v>71425.5</v>
      </c>
      <c r="AI86" s="19">
        <v>0</v>
      </c>
      <c r="AJ86" s="19">
        <v>0</v>
      </c>
      <c r="AK86" s="19">
        <v>0</v>
      </c>
      <c r="AL86" s="19">
        <v>42274.67</v>
      </c>
      <c r="AM86" s="19">
        <v>0</v>
      </c>
      <c r="AN86" s="19">
        <f t="shared" si="23"/>
        <v>42274.67</v>
      </c>
      <c r="AO86" s="19">
        <f t="shared" si="24"/>
        <v>42274.67</v>
      </c>
      <c r="AP86" s="19">
        <v>0</v>
      </c>
      <c r="AQ86" s="19">
        <v>0</v>
      </c>
      <c r="AR86" s="19">
        <v>0</v>
      </c>
      <c r="AS86" s="19">
        <v>44061.25</v>
      </c>
      <c r="AT86" s="19">
        <f t="shared" si="25"/>
        <v>44061.25</v>
      </c>
      <c r="AU86" s="19">
        <v>0</v>
      </c>
      <c r="AV86" s="19">
        <v>0</v>
      </c>
      <c r="AW86" s="19">
        <v>0</v>
      </c>
      <c r="AX86" s="19">
        <v>43326.2</v>
      </c>
      <c r="AY86" s="19">
        <f t="shared" si="15"/>
        <v>43326.2</v>
      </c>
      <c r="AZ86" s="19">
        <f t="shared" si="16"/>
        <v>553796.62</v>
      </c>
      <c r="BA86" s="11"/>
      <c r="BB86" s="20"/>
      <c r="BC86" s="11"/>
      <c r="BD86" s="11"/>
      <c r="BE86" s="11"/>
      <c r="BF86" s="11"/>
      <c r="BG86" s="11"/>
      <c r="BH86" s="20"/>
      <c r="BI86" s="21"/>
      <c r="BJ86" s="21"/>
      <c r="BK86" s="21"/>
      <c r="BL86" s="21"/>
      <c r="BM86" s="21"/>
      <c r="BN86" s="20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</row>
    <row r="87" spans="1:116" ht="15" customHeight="1">
      <c r="A87" s="15">
        <v>89</v>
      </c>
      <c r="B87" s="15" t="s">
        <v>21</v>
      </c>
      <c r="C87" s="15" t="s">
        <v>20</v>
      </c>
      <c r="D87" s="23" t="s">
        <v>19</v>
      </c>
      <c r="E87" s="17">
        <v>16140205</v>
      </c>
      <c r="F87" s="18">
        <v>74098</v>
      </c>
      <c r="G87" s="18">
        <v>41502</v>
      </c>
      <c r="H87" s="18">
        <v>86289.75</v>
      </c>
      <c r="I87" s="18">
        <v>0</v>
      </c>
      <c r="J87" s="18">
        <v>0</v>
      </c>
      <c r="K87" s="19">
        <v>47767</v>
      </c>
      <c r="L87" s="19">
        <f t="shared" si="17"/>
        <v>134056.75</v>
      </c>
      <c r="M87" s="19">
        <v>62634.194166666661</v>
      </c>
      <c r="N87" s="19">
        <v>0</v>
      </c>
      <c r="O87" s="19">
        <v>0</v>
      </c>
      <c r="P87" s="19">
        <v>76472.666666666672</v>
      </c>
      <c r="Q87" s="19">
        <f t="shared" si="18"/>
        <v>139106.86083333334</v>
      </c>
      <c r="R87" s="19">
        <v>62634.19</v>
      </c>
      <c r="S87" s="19">
        <v>0</v>
      </c>
      <c r="T87" s="19">
        <v>0</v>
      </c>
      <c r="U87" s="19">
        <v>76472.67</v>
      </c>
      <c r="V87" s="19">
        <f t="shared" si="14"/>
        <v>139106.85999999999</v>
      </c>
      <c r="W87" s="19">
        <f t="shared" si="19"/>
        <v>211558.13416666666</v>
      </c>
      <c r="X87" s="19">
        <f t="shared" si="19"/>
        <v>0</v>
      </c>
      <c r="Y87" s="19">
        <f t="shared" si="19"/>
        <v>0</v>
      </c>
      <c r="Z87" s="19">
        <f t="shared" si="19"/>
        <v>200712.33666666667</v>
      </c>
      <c r="AA87" s="19">
        <f t="shared" si="20"/>
        <v>412270.47083333333</v>
      </c>
      <c r="AB87" s="19">
        <v>62634.2</v>
      </c>
      <c r="AC87" s="19">
        <v>0</v>
      </c>
      <c r="AD87" s="19">
        <v>0</v>
      </c>
      <c r="AE87" s="19">
        <v>76472.66</v>
      </c>
      <c r="AF87" s="19">
        <v>0</v>
      </c>
      <c r="AG87" s="19">
        <f t="shared" si="21"/>
        <v>76472.66</v>
      </c>
      <c r="AH87" s="19">
        <f t="shared" si="22"/>
        <v>139106.85999999999</v>
      </c>
      <c r="AI87" s="19">
        <f>72302.31+100000</f>
        <v>172302.31</v>
      </c>
      <c r="AJ87" s="19">
        <v>0</v>
      </c>
      <c r="AK87" s="19">
        <v>0</v>
      </c>
      <c r="AL87" s="19">
        <v>152945.32</v>
      </c>
      <c r="AM87" s="19">
        <v>0</v>
      </c>
      <c r="AN87" s="19">
        <f t="shared" si="23"/>
        <v>152945.32</v>
      </c>
      <c r="AO87" s="19">
        <f t="shared" si="24"/>
        <v>325247.63</v>
      </c>
      <c r="AP87" s="19">
        <f>88478.58+100665.34</f>
        <v>189143.91999999998</v>
      </c>
      <c r="AQ87" s="19">
        <v>0</v>
      </c>
      <c r="AR87" s="19">
        <v>0</v>
      </c>
      <c r="AS87" s="19">
        <v>152945.32</v>
      </c>
      <c r="AT87" s="19">
        <f t="shared" si="25"/>
        <v>342089.24</v>
      </c>
      <c r="AU87" s="19">
        <v>104158.26</v>
      </c>
      <c r="AV87" s="19">
        <v>0</v>
      </c>
      <c r="AW87" s="19">
        <v>0</v>
      </c>
      <c r="AX87" s="19">
        <v>152945.32</v>
      </c>
      <c r="AY87" s="19">
        <f t="shared" si="15"/>
        <v>257103.58000000002</v>
      </c>
      <c r="AZ87" s="19">
        <f t="shared" si="16"/>
        <v>1591417.7808333333</v>
      </c>
      <c r="BA87" s="11"/>
      <c r="BB87" s="20"/>
      <c r="BC87" s="11"/>
      <c r="BD87" s="11"/>
      <c r="BE87" s="11"/>
      <c r="BF87" s="11"/>
      <c r="BG87" s="11"/>
      <c r="BH87" s="20"/>
      <c r="BI87" s="21"/>
      <c r="BJ87" s="21"/>
      <c r="BK87" s="21"/>
      <c r="BL87" s="21"/>
      <c r="BM87" s="21"/>
      <c r="BN87" s="20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</row>
    <row r="88" spans="1:116" ht="15" customHeight="1">
      <c r="A88" s="15">
        <v>90</v>
      </c>
      <c r="B88" s="15" t="s">
        <v>18</v>
      </c>
      <c r="C88" s="15" t="s">
        <v>17</v>
      </c>
      <c r="D88" s="23" t="s">
        <v>16</v>
      </c>
      <c r="E88" s="17">
        <v>45190843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9">
        <v>100</v>
      </c>
      <c r="L88" s="19">
        <f t="shared" si="17"/>
        <v>100</v>
      </c>
      <c r="M88" s="19">
        <v>0</v>
      </c>
      <c r="N88" s="19">
        <v>0</v>
      </c>
      <c r="O88" s="19">
        <v>0</v>
      </c>
      <c r="P88" s="19">
        <v>100</v>
      </c>
      <c r="Q88" s="19">
        <f t="shared" si="18"/>
        <v>100</v>
      </c>
      <c r="R88" s="19">
        <v>0</v>
      </c>
      <c r="S88" s="19">
        <v>0</v>
      </c>
      <c r="T88" s="19">
        <v>0</v>
      </c>
      <c r="U88" s="19">
        <v>100</v>
      </c>
      <c r="V88" s="19">
        <f t="shared" si="14"/>
        <v>100</v>
      </c>
      <c r="W88" s="19">
        <f t="shared" si="19"/>
        <v>0</v>
      </c>
      <c r="X88" s="19">
        <f t="shared" si="19"/>
        <v>0</v>
      </c>
      <c r="Y88" s="19">
        <f t="shared" si="19"/>
        <v>0</v>
      </c>
      <c r="Z88" s="19">
        <f t="shared" si="19"/>
        <v>300</v>
      </c>
      <c r="AA88" s="19">
        <f t="shared" si="20"/>
        <v>300</v>
      </c>
      <c r="AB88" s="19">
        <v>0</v>
      </c>
      <c r="AC88" s="19">
        <v>0</v>
      </c>
      <c r="AD88" s="19">
        <v>0</v>
      </c>
      <c r="AE88" s="19">
        <v>100</v>
      </c>
      <c r="AF88" s="19">
        <v>0</v>
      </c>
      <c r="AG88" s="19">
        <f t="shared" si="21"/>
        <v>100</v>
      </c>
      <c r="AH88" s="19">
        <f t="shared" si="22"/>
        <v>100</v>
      </c>
      <c r="AI88" s="19">
        <v>0</v>
      </c>
      <c r="AJ88" s="19">
        <v>0</v>
      </c>
      <c r="AK88" s="19">
        <v>0</v>
      </c>
      <c r="AL88" s="19">
        <v>100</v>
      </c>
      <c r="AM88" s="19">
        <v>0</v>
      </c>
      <c r="AN88" s="19">
        <f t="shared" si="23"/>
        <v>100</v>
      </c>
      <c r="AO88" s="19">
        <f t="shared" si="24"/>
        <v>100</v>
      </c>
      <c r="AP88" s="19">
        <v>0</v>
      </c>
      <c r="AQ88" s="19">
        <v>0</v>
      </c>
      <c r="AR88" s="19">
        <v>0</v>
      </c>
      <c r="AS88" s="19">
        <v>100</v>
      </c>
      <c r="AT88" s="19">
        <f t="shared" si="25"/>
        <v>100</v>
      </c>
      <c r="AU88" s="19">
        <v>0</v>
      </c>
      <c r="AV88" s="19">
        <v>0</v>
      </c>
      <c r="AW88" s="19">
        <v>0</v>
      </c>
      <c r="AX88" s="19">
        <v>100</v>
      </c>
      <c r="AY88" s="19">
        <f t="shared" si="15"/>
        <v>100</v>
      </c>
      <c r="AZ88" s="19">
        <f t="shared" si="16"/>
        <v>700</v>
      </c>
      <c r="BA88" s="11"/>
      <c r="BB88" s="20"/>
      <c r="BC88" s="11"/>
      <c r="BD88" s="11"/>
      <c r="BE88" s="11"/>
      <c r="BF88" s="11"/>
      <c r="BG88" s="11"/>
      <c r="BH88" s="20"/>
      <c r="BI88" s="21"/>
      <c r="BJ88" s="21"/>
      <c r="BK88" s="21"/>
      <c r="BL88" s="21"/>
      <c r="BM88" s="21"/>
      <c r="BN88" s="20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</row>
    <row r="89" spans="1:116" ht="15" customHeight="1">
      <c r="A89" s="15">
        <v>91</v>
      </c>
      <c r="B89" s="15" t="s">
        <v>15</v>
      </c>
      <c r="C89" s="15" t="s">
        <v>14</v>
      </c>
      <c r="D89" s="23" t="s">
        <v>13</v>
      </c>
      <c r="E89" s="17">
        <v>48907340</v>
      </c>
      <c r="F89" s="18">
        <v>0</v>
      </c>
      <c r="G89" s="18">
        <v>0</v>
      </c>
      <c r="H89" s="18">
        <v>2055247.3</v>
      </c>
      <c r="I89" s="18">
        <v>0</v>
      </c>
      <c r="J89" s="18">
        <v>0</v>
      </c>
      <c r="K89" s="19">
        <v>54812.82</v>
      </c>
      <c r="L89" s="19">
        <f t="shared" si="17"/>
        <v>2110060.12</v>
      </c>
      <c r="M89" s="19">
        <v>2031274.18</v>
      </c>
      <c r="N89" s="19">
        <v>0</v>
      </c>
      <c r="O89" s="19">
        <v>0</v>
      </c>
      <c r="P89" s="19">
        <v>54677.333333333336</v>
      </c>
      <c r="Q89" s="19">
        <f t="shared" si="18"/>
        <v>2085951.5133333332</v>
      </c>
      <c r="R89" s="19">
        <v>1971738.01</v>
      </c>
      <c r="S89" s="19">
        <v>0</v>
      </c>
      <c r="T89" s="19">
        <v>0</v>
      </c>
      <c r="U89" s="19">
        <v>54677.33</v>
      </c>
      <c r="V89" s="19">
        <f t="shared" si="14"/>
        <v>2026415.34</v>
      </c>
      <c r="W89" s="19">
        <f t="shared" si="19"/>
        <v>6058259.4900000002</v>
      </c>
      <c r="X89" s="19">
        <f t="shared" si="19"/>
        <v>0</v>
      </c>
      <c r="Y89" s="19">
        <f t="shared" si="19"/>
        <v>0</v>
      </c>
      <c r="Z89" s="19">
        <f t="shared" si="19"/>
        <v>164167.48333333334</v>
      </c>
      <c r="AA89" s="19">
        <f t="shared" si="20"/>
        <v>6222426.9733333336</v>
      </c>
      <c r="AB89" s="19">
        <v>1971738.01</v>
      </c>
      <c r="AC89" s="19">
        <v>0</v>
      </c>
      <c r="AD89" s="19">
        <v>0</v>
      </c>
      <c r="AE89" s="19">
        <v>54677.34</v>
      </c>
      <c r="AF89" s="19">
        <v>0</v>
      </c>
      <c r="AG89" s="19">
        <f t="shared" si="21"/>
        <v>54677.34</v>
      </c>
      <c r="AH89" s="19">
        <f t="shared" si="22"/>
        <v>2026415.35</v>
      </c>
      <c r="AI89" s="19">
        <v>2200872.7400000002</v>
      </c>
      <c r="AJ89" s="19">
        <v>0</v>
      </c>
      <c r="AK89" s="19">
        <v>0</v>
      </c>
      <c r="AL89" s="19">
        <v>54677.33</v>
      </c>
      <c r="AM89" s="19">
        <v>0</v>
      </c>
      <c r="AN89" s="19">
        <f t="shared" si="23"/>
        <v>54677.33</v>
      </c>
      <c r="AO89" s="19">
        <f t="shared" si="24"/>
        <v>2255550.0700000003</v>
      </c>
      <c r="AP89" s="19">
        <v>2155458.91</v>
      </c>
      <c r="AQ89" s="19">
        <v>0</v>
      </c>
      <c r="AR89" s="19">
        <v>0</v>
      </c>
      <c r="AS89" s="19">
        <v>54677.33</v>
      </c>
      <c r="AT89" s="19">
        <f t="shared" si="25"/>
        <v>2210136.2400000002</v>
      </c>
      <c r="AU89" s="19">
        <v>2196985.5099999998</v>
      </c>
      <c r="AV89" s="19">
        <v>0</v>
      </c>
      <c r="AW89" s="19">
        <v>0</v>
      </c>
      <c r="AX89" s="19">
        <v>54677.33</v>
      </c>
      <c r="AY89" s="19">
        <f t="shared" si="15"/>
        <v>2251662.84</v>
      </c>
      <c r="AZ89" s="19">
        <f t="shared" si="16"/>
        <v>14966191.473333335</v>
      </c>
      <c r="BA89" s="11"/>
      <c r="BB89" s="20"/>
      <c r="BC89" s="11"/>
      <c r="BD89" s="11"/>
      <c r="BE89" s="11"/>
      <c r="BF89" s="11"/>
      <c r="BG89" s="11"/>
      <c r="BH89" s="20"/>
      <c r="BI89" s="21"/>
      <c r="BJ89" s="21"/>
      <c r="BK89" s="21"/>
      <c r="BL89" s="21"/>
      <c r="BM89" s="21"/>
      <c r="BN89" s="20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</row>
    <row r="90" spans="1:116" ht="15" customHeight="1">
      <c r="A90" s="15">
        <v>92</v>
      </c>
      <c r="B90" s="15" t="s">
        <v>12</v>
      </c>
      <c r="C90" s="15" t="s">
        <v>11</v>
      </c>
      <c r="D90" s="23" t="s">
        <v>10</v>
      </c>
      <c r="E90" s="17">
        <v>35356184</v>
      </c>
      <c r="F90" s="18">
        <v>11736.67</v>
      </c>
      <c r="G90" s="18">
        <v>0</v>
      </c>
      <c r="H90" s="18">
        <v>0</v>
      </c>
      <c r="I90" s="18">
        <v>0</v>
      </c>
      <c r="J90" s="18">
        <v>0</v>
      </c>
      <c r="K90" s="19">
        <v>85035</v>
      </c>
      <c r="L90" s="19">
        <f t="shared" si="17"/>
        <v>85035</v>
      </c>
      <c r="M90" s="19">
        <v>0</v>
      </c>
      <c r="N90" s="19">
        <v>0</v>
      </c>
      <c r="O90" s="19">
        <v>0</v>
      </c>
      <c r="P90" s="19">
        <v>85641.333333333328</v>
      </c>
      <c r="Q90" s="19">
        <f t="shared" si="18"/>
        <v>85641.333333333328</v>
      </c>
      <c r="R90" s="19">
        <v>0</v>
      </c>
      <c r="S90" s="19">
        <v>0</v>
      </c>
      <c r="T90" s="19">
        <v>0</v>
      </c>
      <c r="U90" s="19">
        <v>85641.33</v>
      </c>
      <c r="V90" s="19">
        <f t="shared" si="14"/>
        <v>85641.33</v>
      </c>
      <c r="W90" s="19">
        <f t="shared" si="19"/>
        <v>0</v>
      </c>
      <c r="X90" s="19">
        <f t="shared" si="19"/>
        <v>0</v>
      </c>
      <c r="Y90" s="19">
        <f t="shared" si="19"/>
        <v>0</v>
      </c>
      <c r="Z90" s="19">
        <f t="shared" si="19"/>
        <v>256317.66333333333</v>
      </c>
      <c r="AA90" s="19">
        <f t="shared" si="20"/>
        <v>256317.66333333333</v>
      </c>
      <c r="AB90" s="19">
        <v>0</v>
      </c>
      <c r="AC90" s="19">
        <v>0</v>
      </c>
      <c r="AD90" s="19">
        <v>0</v>
      </c>
      <c r="AE90" s="19">
        <v>150000</v>
      </c>
      <c r="AF90" s="19">
        <v>0</v>
      </c>
      <c r="AG90" s="19">
        <f t="shared" si="21"/>
        <v>150000</v>
      </c>
      <c r="AH90" s="19">
        <f t="shared" si="22"/>
        <v>150000</v>
      </c>
      <c r="AI90" s="19">
        <v>0</v>
      </c>
      <c r="AJ90" s="19">
        <v>0</v>
      </c>
      <c r="AK90" s="19">
        <v>0</v>
      </c>
      <c r="AL90" s="19">
        <v>150000</v>
      </c>
      <c r="AM90" s="19">
        <v>0</v>
      </c>
      <c r="AN90" s="19">
        <f t="shared" si="23"/>
        <v>150000</v>
      </c>
      <c r="AO90" s="19">
        <f t="shared" si="24"/>
        <v>150000</v>
      </c>
      <c r="AP90" s="19">
        <v>0</v>
      </c>
      <c r="AQ90" s="19">
        <v>0</v>
      </c>
      <c r="AR90" s="19">
        <v>0</v>
      </c>
      <c r="AS90" s="19">
        <v>150000</v>
      </c>
      <c r="AT90" s="19">
        <f t="shared" si="25"/>
        <v>150000</v>
      </c>
      <c r="AU90" s="19">
        <v>0</v>
      </c>
      <c r="AV90" s="19">
        <v>0</v>
      </c>
      <c r="AW90" s="19">
        <v>0</v>
      </c>
      <c r="AX90" s="19">
        <v>150000</v>
      </c>
      <c r="AY90" s="19">
        <f t="shared" si="15"/>
        <v>150000</v>
      </c>
      <c r="AZ90" s="19">
        <f t="shared" si="16"/>
        <v>868054.33333333326</v>
      </c>
      <c r="BA90" s="11"/>
      <c r="BB90" s="20"/>
      <c r="BC90" s="11"/>
      <c r="BD90" s="11"/>
      <c r="BE90" s="11"/>
      <c r="BF90" s="11"/>
      <c r="BG90" s="11"/>
      <c r="BH90" s="20"/>
      <c r="BI90" s="21"/>
      <c r="BJ90" s="21"/>
      <c r="BK90" s="21"/>
      <c r="BL90" s="21"/>
      <c r="BM90" s="21"/>
      <c r="BN90" s="20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</row>
    <row r="91" spans="1:116" ht="15" customHeight="1">
      <c r="A91" s="15">
        <v>93</v>
      </c>
      <c r="B91" s="15" t="s">
        <v>9</v>
      </c>
      <c r="C91" s="15" t="s">
        <v>8</v>
      </c>
      <c r="D91" s="23" t="s">
        <v>7</v>
      </c>
      <c r="E91" s="17">
        <v>36997659</v>
      </c>
      <c r="F91" s="18">
        <v>16171</v>
      </c>
      <c r="G91" s="18">
        <v>43610</v>
      </c>
      <c r="H91" s="18">
        <v>0</v>
      </c>
      <c r="I91" s="18">
        <v>0</v>
      </c>
      <c r="J91" s="18">
        <v>0</v>
      </c>
      <c r="K91" s="19">
        <v>35214</v>
      </c>
      <c r="L91" s="19">
        <f t="shared" si="17"/>
        <v>35214</v>
      </c>
      <c r="M91" s="19">
        <v>0</v>
      </c>
      <c r="N91" s="19">
        <v>0</v>
      </c>
      <c r="O91" s="19">
        <v>0</v>
      </c>
      <c r="P91" s="19">
        <v>63000.75</v>
      </c>
      <c r="Q91" s="19">
        <f t="shared" si="18"/>
        <v>63000.75</v>
      </c>
      <c r="R91" s="19">
        <v>0</v>
      </c>
      <c r="S91" s="19">
        <v>0</v>
      </c>
      <c r="T91" s="19">
        <v>0</v>
      </c>
      <c r="U91" s="19">
        <f>63000.75+63000.75</f>
        <v>126001.5</v>
      </c>
      <c r="V91" s="19">
        <f t="shared" si="14"/>
        <v>126001.5</v>
      </c>
      <c r="W91" s="19">
        <f t="shared" si="19"/>
        <v>0</v>
      </c>
      <c r="X91" s="19">
        <f t="shared" si="19"/>
        <v>0</v>
      </c>
      <c r="Y91" s="19">
        <f t="shared" si="19"/>
        <v>0</v>
      </c>
      <c r="Z91" s="19">
        <f t="shared" si="19"/>
        <v>224216.25</v>
      </c>
      <c r="AA91" s="19">
        <f t="shared" si="20"/>
        <v>224216.25</v>
      </c>
      <c r="AB91" s="19">
        <v>0</v>
      </c>
      <c r="AC91" s="19">
        <v>0</v>
      </c>
      <c r="AD91" s="19">
        <v>0</v>
      </c>
      <c r="AE91" s="19">
        <v>126001.5</v>
      </c>
      <c r="AF91" s="19">
        <v>0</v>
      </c>
      <c r="AG91" s="19">
        <f t="shared" si="21"/>
        <v>126001.5</v>
      </c>
      <c r="AH91" s="19">
        <f t="shared" si="22"/>
        <v>126001.5</v>
      </c>
      <c r="AI91" s="19">
        <v>0</v>
      </c>
      <c r="AJ91" s="19">
        <v>0</v>
      </c>
      <c r="AK91" s="19">
        <v>0</v>
      </c>
      <c r="AL91" s="19">
        <v>126001.5</v>
      </c>
      <c r="AM91" s="19">
        <v>0</v>
      </c>
      <c r="AN91" s="19">
        <f t="shared" si="23"/>
        <v>126001.5</v>
      </c>
      <c r="AO91" s="19">
        <f t="shared" si="24"/>
        <v>126001.5</v>
      </c>
      <c r="AP91" s="19">
        <v>0</v>
      </c>
      <c r="AQ91" s="19">
        <v>0</v>
      </c>
      <c r="AR91" s="19">
        <v>0</v>
      </c>
      <c r="AS91" s="19">
        <v>126001.5</v>
      </c>
      <c r="AT91" s="19">
        <f t="shared" si="25"/>
        <v>126001.5</v>
      </c>
      <c r="AU91" s="19">
        <v>0</v>
      </c>
      <c r="AV91" s="19">
        <v>0</v>
      </c>
      <c r="AW91" s="19">
        <v>0</v>
      </c>
      <c r="AX91" s="19">
        <v>126001.5</v>
      </c>
      <c r="AY91" s="19">
        <f t="shared" si="15"/>
        <v>126001.5</v>
      </c>
      <c r="AZ91" s="19">
        <f t="shared" si="16"/>
        <v>788003.25</v>
      </c>
      <c r="BA91" s="11"/>
      <c r="BB91" s="20"/>
      <c r="BC91" s="11"/>
      <c r="BD91" s="11"/>
      <c r="BE91" s="11"/>
      <c r="BF91" s="11"/>
      <c r="BG91" s="11"/>
      <c r="BH91" s="20"/>
      <c r="BI91" s="21"/>
      <c r="BJ91" s="21"/>
      <c r="BK91" s="21"/>
      <c r="BL91" s="21"/>
      <c r="BM91" s="21"/>
      <c r="BN91" s="20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</row>
    <row r="92" spans="1:116" ht="15" customHeight="1">
      <c r="A92" s="15"/>
      <c r="B92" s="15" t="s">
        <v>6</v>
      </c>
      <c r="C92" s="15" t="s">
        <v>287</v>
      </c>
      <c r="D92" s="23" t="s">
        <v>5</v>
      </c>
      <c r="E92" s="17">
        <v>49280248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9">
        <v>100</v>
      </c>
      <c r="L92" s="19">
        <f t="shared" si="17"/>
        <v>100</v>
      </c>
      <c r="M92" s="19">
        <v>0</v>
      </c>
      <c r="N92" s="19">
        <v>0</v>
      </c>
      <c r="O92" s="19">
        <v>0</v>
      </c>
      <c r="P92" s="19">
        <v>100</v>
      </c>
      <c r="Q92" s="19">
        <f t="shared" si="18"/>
        <v>100</v>
      </c>
      <c r="R92" s="19">
        <v>0</v>
      </c>
      <c r="S92" s="19">
        <v>0</v>
      </c>
      <c r="T92" s="19">
        <v>0</v>
      </c>
      <c r="U92" s="19">
        <v>100</v>
      </c>
      <c r="V92" s="19">
        <f t="shared" si="14"/>
        <v>100</v>
      </c>
      <c r="W92" s="19">
        <f t="shared" si="19"/>
        <v>0</v>
      </c>
      <c r="X92" s="19">
        <f t="shared" si="19"/>
        <v>0</v>
      </c>
      <c r="Y92" s="19">
        <f t="shared" si="19"/>
        <v>0</v>
      </c>
      <c r="Z92" s="19">
        <f t="shared" si="19"/>
        <v>300</v>
      </c>
      <c r="AA92" s="19">
        <f t="shared" si="20"/>
        <v>300</v>
      </c>
      <c r="AB92" s="19">
        <v>0</v>
      </c>
      <c r="AC92" s="19">
        <v>0</v>
      </c>
      <c r="AD92" s="19">
        <v>0</v>
      </c>
      <c r="AE92" s="19">
        <v>100</v>
      </c>
      <c r="AF92" s="19">
        <v>0</v>
      </c>
      <c r="AG92" s="19">
        <f t="shared" si="21"/>
        <v>100</v>
      </c>
      <c r="AH92" s="19">
        <f t="shared" si="22"/>
        <v>100</v>
      </c>
      <c r="AI92" s="19">
        <v>0</v>
      </c>
      <c r="AJ92" s="19">
        <v>0</v>
      </c>
      <c r="AK92" s="19">
        <v>0</v>
      </c>
      <c r="AL92" s="19">
        <v>100</v>
      </c>
      <c r="AM92" s="19">
        <v>0</v>
      </c>
      <c r="AN92" s="19">
        <f t="shared" si="23"/>
        <v>100</v>
      </c>
      <c r="AO92" s="19">
        <f t="shared" si="24"/>
        <v>100</v>
      </c>
      <c r="AP92" s="19">
        <v>0</v>
      </c>
      <c r="AQ92" s="19">
        <v>0</v>
      </c>
      <c r="AR92" s="19">
        <v>0</v>
      </c>
      <c r="AS92" s="19">
        <v>100</v>
      </c>
      <c r="AT92" s="19">
        <f t="shared" si="25"/>
        <v>100</v>
      </c>
      <c r="AU92" s="19">
        <v>0</v>
      </c>
      <c r="AV92" s="19">
        <v>0</v>
      </c>
      <c r="AW92" s="19">
        <v>0</v>
      </c>
      <c r="AX92" s="19">
        <v>100</v>
      </c>
      <c r="AY92" s="19">
        <f t="shared" si="15"/>
        <v>100</v>
      </c>
      <c r="AZ92" s="19">
        <f t="shared" si="16"/>
        <v>700</v>
      </c>
      <c r="BA92" s="11"/>
      <c r="BB92" s="20"/>
      <c r="BC92" s="11"/>
      <c r="BD92" s="11"/>
      <c r="BE92" s="11"/>
      <c r="BF92" s="11"/>
      <c r="BG92" s="11"/>
      <c r="BH92" s="20"/>
      <c r="BI92" s="21"/>
      <c r="BJ92" s="21"/>
      <c r="BK92" s="21"/>
      <c r="BL92" s="21"/>
      <c r="BM92" s="21"/>
      <c r="BN92" s="20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</row>
    <row r="93" spans="1:116" ht="15" customHeight="1">
      <c r="A93" s="15"/>
      <c r="B93" s="15" t="s">
        <v>4</v>
      </c>
      <c r="C93" s="15" t="s">
        <v>288</v>
      </c>
      <c r="D93" s="23" t="s">
        <v>3</v>
      </c>
      <c r="E93" s="17">
        <v>45919676</v>
      </c>
      <c r="F93" s="18">
        <v>348</v>
      </c>
      <c r="G93" s="18">
        <v>0</v>
      </c>
      <c r="H93" s="18">
        <v>0</v>
      </c>
      <c r="I93" s="18">
        <v>0</v>
      </c>
      <c r="J93" s="18">
        <v>0</v>
      </c>
      <c r="K93" s="19">
        <v>161.63999999999999</v>
      </c>
      <c r="L93" s="19">
        <f t="shared" si="17"/>
        <v>161.63999999999999</v>
      </c>
      <c r="M93" s="19">
        <v>0</v>
      </c>
      <c r="N93" s="19">
        <v>0</v>
      </c>
      <c r="O93" s="19">
        <v>0</v>
      </c>
      <c r="P93" s="19">
        <v>148.16666666666666</v>
      </c>
      <c r="Q93" s="19">
        <f t="shared" si="18"/>
        <v>148.16666666666666</v>
      </c>
      <c r="R93" s="19">
        <v>0</v>
      </c>
      <c r="S93" s="19">
        <v>0</v>
      </c>
      <c r="T93" s="19">
        <v>0</v>
      </c>
      <c r="U93" s="19">
        <v>148.16999999999999</v>
      </c>
      <c r="V93" s="19">
        <f t="shared" si="14"/>
        <v>148.16999999999999</v>
      </c>
      <c r="W93" s="19">
        <f t="shared" si="19"/>
        <v>0</v>
      </c>
      <c r="X93" s="19">
        <f t="shared" si="19"/>
        <v>0</v>
      </c>
      <c r="Y93" s="19">
        <f t="shared" si="19"/>
        <v>0</v>
      </c>
      <c r="Z93" s="19">
        <f t="shared" si="19"/>
        <v>457.97666666666657</v>
      </c>
      <c r="AA93" s="19">
        <f t="shared" si="20"/>
        <v>457.97666666666657</v>
      </c>
      <c r="AB93" s="19">
        <v>0</v>
      </c>
      <c r="AC93" s="19">
        <v>0</v>
      </c>
      <c r="AD93" s="19">
        <v>0</v>
      </c>
      <c r="AE93" s="19">
        <v>148.17000000000002</v>
      </c>
      <c r="AF93" s="19">
        <v>0</v>
      </c>
      <c r="AG93" s="19">
        <f t="shared" si="21"/>
        <v>148.17000000000002</v>
      </c>
      <c r="AH93" s="19">
        <f t="shared" si="22"/>
        <v>148.17000000000002</v>
      </c>
      <c r="AI93" s="19">
        <v>0</v>
      </c>
      <c r="AJ93" s="19">
        <v>0</v>
      </c>
      <c r="AK93" s="19">
        <v>0</v>
      </c>
      <c r="AL93" s="19">
        <v>1296</v>
      </c>
      <c r="AM93" s="19">
        <v>0</v>
      </c>
      <c r="AN93" s="19">
        <f t="shared" si="23"/>
        <v>1296</v>
      </c>
      <c r="AO93" s="19">
        <f t="shared" si="24"/>
        <v>1296</v>
      </c>
      <c r="AP93" s="19">
        <v>0</v>
      </c>
      <c r="AQ93" s="19">
        <v>0</v>
      </c>
      <c r="AR93" s="19">
        <v>0</v>
      </c>
      <c r="AS93" s="19">
        <v>1296</v>
      </c>
      <c r="AT93" s="19">
        <f t="shared" si="25"/>
        <v>1296</v>
      </c>
      <c r="AU93" s="19">
        <v>0</v>
      </c>
      <c r="AV93" s="19">
        <v>0</v>
      </c>
      <c r="AW93" s="19">
        <v>0</v>
      </c>
      <c r="AX93" s="19">
        <v>1296</v>
      </c>
      <c r="AY93" s="19">
        <f t="shared" si="15"/>
        <v>1296</v>
      </c>
      <c r="AZ93" s="19">
        <f t="shared" si="16"/>
        <v>4842.1466666666665</v>
      </c>
      <c r="BA93" s="11"/>
      <c r="BB93" s="20"/>
      <c r="BC93" s="11"/>
      <c r="BD93" s="11"/>
      <c r="BE93" s="11"/>
      <c r="BF93" s="11"/>
      <c r="BG93" s="11"/>
      <c r="BH93" s="20"/>
      <c r="BI93" s="21"/>
      <c r="BJ93" s="21"/>
      <c r="BK93" s="21"/>
      <c r="BL93" s="21"/>
      <c r="BM93" s="21"/>
      <c r="BN93" s="20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</row>
    <row r="94" spans="1:116" ht="15" customHeight="1">
      <c r="A94" s="15"/>
      <c r="B94" s="15" t="s">
        <v>2</v>
      </c>
      <c r="C94" s="15" t="s">
        <v>289</v>
      </c>
      <c r="D94" s="23" t="s">
        <v>1</v>
      </c>
      <c r="E94" s="17">
        <v>24664944</v>
      </c>
      <c r="F94" s="18">
        <v>255987</v>
      </c>
      <c r="G94" s="18">
        <v>187810</v>
      </c>
      <c r="H94" s="18">
        <v>0</v>
      </c>
      <c r="I94" s="18">
        <v>0</v>
      </c>
      <c r="J94" s="18">
        <v>0</v>
      </c>
      <c r="K94" s="19">
        <v>7667</v>
      </c>
      <c r="L94" s="19">
        <f t="shared" si="17"/>
        <v>7667</v>
      </c>
      <c r="M94" s="19">
        <v>0</v>
      </c>
      <c r="N94" s="19">
        <v>0</v>
      </c>
      <c r="O94" s="19">
        <v>0</v>
      </c>
      <c r="P94" s="19">
        <v>198669.08333333334</v>
      </c>
      <c r="Q94" s="19">
        <f t="shared" si="18"/>
        <v>198669.08333333334</v>
      </c>
      <c r="R94" s="19">
        <v>0</v>
      </c>
      <c r="S94" s="19">
        <v>0</v>
      </c>
      <c r="T94" s="19">
        <v>0</v>
      </c>
      <c r="U94" s="19">
        <f>198669.08+198669.08</f>
        <v>397338.16</v>
      </c>
      <c r="V94" s="19">
        <f t="shared" si="14"/>
        <v>397338.16</v>
      </c>
      <c r="W94" s="19">
        <f t="shared" si="19"/>
        <v>0</v>
      </c>
      <c r="X94" s="19">
        <f t="shared" si="19"/>
        <v>0</v>
      </c>
      <c r="Y94" s="19">
        <f t="shared" si="19"/>
        <v>0</v>
      </c>
      <c r="Z94" s="19">
        <f t="shared" si="19"/>
        <v>603674.24333333329</v>
      </c>
      <c r="AA94" s="19">
        <f t="shared" si="20"/>
        <v>603674.24333333329</v>
      </c>
      <c r="AB94" s="19">
        <v>0</v>
      </c>
      <c r="AC94" s="19">
        <v>0</v>
      </c>
      <c r="AD94" s="19">
        <v>0</v>
      </c>
      <c r="AE94" s="19">
        <v>397338.16000000003</v>
      </c>
      <c r="AF94" s="19">
        <v>0</v>
      </c>
      <c r="AG94" s="19">
        <f t="shared" si="21"/>
        <v>397338.16000000003</v>
      </c>
      <c r="AH94" s="19">
        <f t="shared" si="22"/>
        <v>397338.16000000003</v>
      </c>
      <c r="AI94" s="19">
        <v>0</v>
      </c>
      <c r="AJ94" s="19">
        <v>0</v>
      </c>
      <c r="AK94" s="19">
        <v>0</v>
      </c>
      <c r="AL94" s="19">
        <v>397338.16</v>
      </c>
      <c r="AM94" s="19">
        <v>0</v>
      </c>
      <c r="AN94" s="19">
        <f t="shared" si="23"/>
        <v>397338.16</v>
      </c>
      <c r="AO94" s="19">
        <f t="shared" si="24"/>
        <v>397338.16</v>
      </c>
      <c r="AP94" s="19">
        <v>0</v>
      </c>
      <c r="AQ94" s="19">
        <v>0</v>
      </c>
      <c r="AR94" s="19">
        <v>0</v>
      </c>
      <c r="AS94" s="19">
        <v>397338.16</v>
      </c>
      <c r="AT94" s="19">
        <f t="shared" si="25"/>
        <v>397338.16</v>
      </c>
      <c r="AU94" s="19">
        <v>0</v>
      </c>
      <c r="AV94" s="19">
        <v>0</v>
      </c>
      <c r="AW94" s="19">
        <v>0</v>
      </c>
      <c r="AX94" s="19">
        <v>397338.16</v>
      </c>
      <c r="AY94" s="19">
        <f t="shared" si="15"/>
        <v>397338.16</v>
      </c>
      <c r="AZ94" s="19">
        <f t="shared" si="16"/>
        <v>2636823.8833333333</v>
      </c>
      <c r="BA94" s="11"/>
      <c r="BB94" s="20"/>
      <c r="BC94" s="11"/>
      <c r="BD94" s="11"/>
      <c r="BE94" s="11"/>
      <c r="BF94" s="11"/>
      <c r="BG94" s="11"/>
      <c r="BH94" s="20"/>
      <c r="BI94" s="21"/>
      <c r="BJ94" s="21"/>
      <c r="BK94" s="21"/>
      <c r="BL94" s="21"/>
      <c r="BM94" s="21"/>
      <c r="BN94" s="20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</row>
    <row r="95" spans="1:116" ht="15" customHeight="1">
      <c r="A95" s="15"/>
      <c r="B95" s="15" t="s">
        <v>290</v>
      </c>
      <c r="C95" s="15" t="s">
        <v>291</v>
      </c>
      <c r="D95" s="23" t="s">
        <v>292</v>
      </c>
      <c r="E95" s="17">
        <v>16966666</v>
      </c>
      <c r="F95" s="18">
        <v>45066</v>
      </c>
      <c r="G95" s="18">
        <v>56504</v>
      </c>
      <c r="H95" s="18">
        <v>0</v>
      </c>
      <c r="I95" s="18">
        <v>0</v>
      </c>
      <c r="J95" s="18">
        <v>0</v>
      </c>
      <c r="K95" s="19">
        <v>28514</v>
      </c>
      <c r="L95" s="19">
        <f t="shared" si="17"/>
        <v>28514</v>
      </c>
      <c r="M95" s="19">
        <v>0</v>
      </c>
      <c r="N95" s="19">
        <v>0</v>
      </c>
      <c r="O95" s="19">
        <v>0</v>
      </c>
      <c r="P95" s="19">
        <v>37390.666666666664</v>
      </c>
      <c r="Q95" s="19">
        <f t="shared" si="18"/>
        <v>37390.666666666664</v>
      </c>
      <c r="R95" s="19">
        <v>0</v>
      </c>
      <c r="S95" s="19">
        <v>0</v>
      </c>
      <c r="T95" s="19">
        <v>0</v>
      </c>
      <c r="U95" s="19">
        <v>37390.67</v>
      </c>
      <c r="V95" s="19">
        <f t="shared" si="14"/>
        <v>37390.67</v>
      </c>
      <c r="W95" s="19">
        <f t="shared" si="19"/>
        <v>0</v>
      </c>
      <c r="X95" s="19">
        <f t="shared" si="19"/>
        <v>0</v>
      </c>
      <c r="Y95" s="19">
        <f t="shared" si="19"/>
        <v>0</v>
      </c>
      <c r="Z95" s="19">
        <f t="shared" si="19"/>
        <v>103295.33666666666</v>
      </c>
      <c r="AA95" s="19">
        <f t="shared" si="20"/>
        <v>103295.33666666666</v>
      </c>
      <c r="AB95" s="19">
        <v>0</v>
      </c>
      <c r="AC95" s="19">
        <v>0</v>
      </c>
      <c r="AD95" s="19">
        <v>0</v>
      </c>
      <c r="AE95" s="19">
        <v>37390.67</v>
      </c>
      <c r="AF95" s="19">
        <v>0</v>
      </c>
      <c r="AG95" s="19">
        <f t="shared" si="21"/>
        <v>37390.67</v>
      </c>
      <c r="AH95" s="19">
        <f t="shared" si="22"/>
        <v>37390.67</v>
      </c>
      <c r="AI95" s="19">
        <v>0</v>
      </c>
      <c r="AJ95" s="19">
        <v>0</v>
      </c>
      <c r="AK95" s="19">
        <v>0</v>
      </c>
      <c r="AL95" s="19">
        <v>37390.67</v>
      </c>
      <c r="AM95" s="19">
        <v>0</v>
      </c>
      <c r="AN95" s="19">
        <f t="shared" si="23"/>
        <v>37390.67</v>
      </c>
      <c r="AO95" s="19">
        <f t="shared" si="24"/>
        <v>37390.67</v>
      </c>
      <c r="AP95" s="19">
        <v>0</v>
      </c>
      <c r="AQ95" s="19">
        <v>0</v>
      </c>
      <c r="AR95" s="19">
        <v>0</v>
      </c>
      <c r="AS95" s="19">
        <v>35574.5</v>
      </c>
      <c r="AT95" s="19">
        <f t="shared" si="25"/>
        <v>35574.5</v>
      </c>
      <c r="AU95" s="19">
        <v>0</v>
      </c>
      <c r="AV95" s="19">
        <v>0</v>
      </c>
      <c r="AW95" s="19">
        <v>0</v>
      </c>
      <c r="AX95" s="19">
        <v>36254.199999999997</v>
      </c>
      <c r="AY95" s="19">
        <f t="shared" si="15"/>
        <v>36254.199999999997</v>
      </c>
      <c r="AZ95" s="19">
        <f t="shared" si="16"/>
        <v>351475.37666666665</v>
      </c>
      <c r="BA95" s="11"/>
      <c r="BB95" s="20"/>
      <c r="BC95" s="11"/>
      <c r="BD95" s="11"/>
      <c r="BE95" s="11"/>
      <c r="BF95" s="11"/>
      <c r="BG95" s="11"/>
      <c r="BH95" s="20"/>
      <c r="BI95" s="21"/>
      <c r="BJ95" s="21"/>
      <c r="BK95" s="21"/>
      <c r="BL95" s="21"/>
      <c r="BM95" s="21"/>
      <c r="BN95" s="20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</row>
    <row r="96" spans="1:116" ht="15" customHeight="1">
      <c r="A96" s="15"/>
      <c r="B96" s="15" t="s">
        <v>293</v>
      </c>
      <c r="C96" s="15" t="s">
        <v>294</v>
      </c>
      <c r="D96" s="23" t="s">
        <v>295</v>
      </c>
      <c r="E96" s="17">
        <v>26376557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9">
        <v>11669.13</v>
      </c>
      <c r="L96" s="19">
        <f t="shared" si="17"/>
        <v>11669.13</v>
      </c>
      <c r="M96" s="19">
        <v>0</v>
      </c>
      <c r="N96" s="19">
        <v>0</v>
      </c>
      <c r="O96" s="19">
        <v>0</v>
      </c>
      <c r="P96" s="19">
        <v>10146.166666666666</v>
      </c>
      <c r="Q96" s="19">
        <f t="shared" si="18"/>
        <v>10146.166666666666</v>
      </c>
      <c r="R96" s="19">
        <v>0</v>
      </c>
      <c r="S96" s="19">
        <v>0</v>
      </c>
      <c r="T96" s="19">
        <v>0</v>
      </c>
      <c r="U96" s="19">
        <v>10146.17</v>
      </c>
      <c r="V96" s="19">
        <f t="shared" si="14"/>
        <v>10146.17</v>
      </c>
      <c r="W96" s="19">
        <f t="shared" si="19"/>
        <v>0</v>
      </c>
      <c r="X96" s="19">
        <f t="shared" si="19"/>
        <v>0</v>
      </c>
      <c r="Y96" s="19">
        <f t="shared" si="19"/>
        <v>0</v>
      </c>
      <c r="Z96" s="19">
        <f t="shared" si="19"/>
        <v>31961.466666666667</v>
      </c>
      <c r="AA96" s="19">
        <f t="shared" si="20"/>
        <v>31961.466666666667</v>
      </c>
      <c r="AB96" s="19">
        <v>0</v>
      </c>
      <c r="AC96" s="19">
        <v>0</v>
      </c>
      <c r="AD96" s="19">
        <v>0</v>
      </c>
      <c r="AE96" s="19">
        <v>10146.17</v>
      </c>
      <c r="AF96" s="19">
        <v>0</v>
      </c>
      <c r="AG96" s="19">
        <f t="shared" si="21"/>
        <v>10146.17</v>
      </c>
      <c r="AH96" s="19">
        <f t="shared" si="22"/>
        <v>10146.17</v>
      </c>
      <c r="AI96" s="19">
        <v>0</v>
      </c>
      <c r="AJ96" s="19">
        <v>0</v>
      </c>
      <c r="AK96" s="19">
        <v>0</v>
      </c>
      <c r="AL96" s="19">
        <v>10146.17</v>
      </c>
      <c r="AM96" s="19">
        <v>0</v>
      </c>
      <c r="AN96" s="19">
        <f t="shared" si="23"/>
        <v>10146.17</v>
      </c>
      <c r="AO96" s="19">
        <f t="shared" si="24"/>
        <v>10146.17</v>
      </c>
      <c r="AP96" s="19">
        <v>0</v>
      </c>
      <c r="AQ96" s="19">
        <v>0</v>
      </c>
      <c r="AR96" s="19">
        <v>0</v>
      </c>
      <c r="AS96" s="19">
        <v>10146.17</v>
      </c>
      <c r="AT96" s="19">
        <f t="shared" si="25"/>
        <v>10146.17</v>
      </c>
      <c r="AU96" s="19">
        <v>0</v>
      </c>
      <c r="AV96" s="19">
        <v>0</v>
      </c>
      <c r="AW96" s="19">
        <v>0</v>
      </c>
      <c r="AX96" s="19">
        <v>10146.17</v>
      </c>
      <c r="AY96" s="19">
        <f t="shared" si="15"/>
        <v>10146.17</v>
      </c>
      <c r="AZ96" s="19">
        <f t="shared" si="16"/>
        <v>72546.146666666667</v>
      </c>
      <c r="BA96" s="11"/>
      <c r="BB96" s="20"/>
      <c r="BC96" s="11"/>
      <c r="BD96" s="11"/>
      <c r="BE96" s="11"/>
      <c r="BF96" s="11"/>
      <c r="BG96" s="11"/>
      <c r="BH96" s="20"/>
      <c r="BI96" s="21"/>
      <c r="BJ96" s="21"/>
      <c r="BK96" s="21"/>
      <c r="BL96" s="21"/>
      <c r="BM96" s="21"/>
      <c r="BN96" s="20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</row>
    <row r="97" spans="1:116" ht="15" customHeight="1">
      <c r="A97" s="15"/>
      <c r="B97" s="15" t="s">
        <v>296</v>
      </c>
      <c r="C97" s="15" t="s">
        <v>297</v>
      </c>
      <c r="D97" s="23" t="s">
        <v>298</v>
      </c>
      <c r="E97" s="17">
        <v>25934329</v>
      </c>
      <c r="F97" s="18">
        <v>15986.56</v>
      </c>
      <c r="G97" s="18">
        <v>373.12</v>
      </c>
      <c r="H97" s="18">
        <v>0</v>
      </c>
      <c r="I97" s="18">
        <v>0</v>
      </c>
      <c r="J97" s="18">
        <v>0</v>
      </c>
      <c r="K97" s="19">
        <v>24690.5</v>
      </c>
      <c r="L97" s="19">
        <f t="shared" si="17"/>
        <v>24690.5</v>
      </c>
      <c r="M97" s="19">
        <v>0</v>
      </c>
      <c r="N97" s="19">
        <v>0</v>
      </c>
      <c r="O97" s="19">
        <v>0</v>
      </c>
      <c r="P97" s="19">
        <v>19077.166666666668</v>
      </c>
      <c r="Q97" s="19">
        <f t="shared" si="18"/>
        <v>19077.166666666668</v>
      </c>
      <c r="R97" s="19">
        <v>0</v>
      </c>
      <c r="S97" s="19">
        <v>0</v>
      </c>
      <c r="T97" s="19">
        <v>0</v>
      </c>
      <c r="U97" s="19">
        <f>19077.17+19077.17</f>
        <v>38154.339999999997</v>
      </c>
      <c r="V97" s="19">
        <f t="shared" si="14"/>
        <v>38154.339999999997</v>
      </c>
      <c r="W97" s="19">
        <f t="shared" si="19"/>
        <v>0</v>
      </c>
      <c r="X97" s="19">
        <f t="shared" si="19"/>
        <v>0</v>
      </c>
      <c r="Y97" s="19">
        <f t="shared" si="19"/>
        <v>0</v>
      </c>
      <c r="Z97" s="19">
        <f t="shared" si="19"/>
        <v>81922.006666666668</v>
      </c>
      <c r="AA97" s="19">
        <f t="shared" si="20"/>
        <v>81922.006666666668</v>
      </c>
      <c r="AB97" s="19">
        <v>0</v>
      </c>
      <c r="AC97" s="19">
        <v>0</v>
      </c>
      <c r="AD97" s="19">
        <v>0</v>
      </c>
      <c r="AE97" s="19">
        <v>38154.339999999997</v>
      </c>
      <c r="AF97" s="19">
        <v>0</v>
      </c>
      <c r="AG97" s="19">
        <f t="shared" si="21"/>
        <v>38154.339999999997</v>
      </c>
      <c r="AH97" s="19">
        <f t="shared" si="22"/>
        <v>38154.339999999997</v>
      </c>
      <c r="AI97" s="19">
        <v>0</v>
      </c>
      <c r="AJ97" s="19">
        <v>0</v>
      </c>
      <c r="AK97" s="19">
        <v>0</v>
      </c>
      <c r="AL97" s="19">
        <v>38154.339999999997</v>
      </c>
      <c r="AM97" s="19">
        <v>0</v>
      </c>
      <c r="AN97" s="19">
        <f t="shared" si="23"/>
        <v>38154.339999999997</v>
      </c>
      <c r="AO97" s="19">
        <f t="shared" si="24"/>
        <v>38154.339999999997</v>
      </c>
      <c r="AP97" s="19">
        <v>0</v>
      </c>
      <c r="AQ97" s="19">
        <v>0</v>
      </c>
      <c r="AR97" s="19">
        <v>0</v>
      </c>
      <c r="AS97" s="19">
        <v>38154.339999999997</v>
      </c>
      <c r="AT97" s="19">
        <f t="shared" si="25"/>
        <v>38154.339999999997</v>
      </c>
      <c r="AU97" s="19">
        <v>0</v>
      </c>
      <c r="AV97" s="19">
        <v>0</v>
      </c>
      <c r="AW97" s="19">
        <v>0</v>
      </c>
      <c r="AX97" s="19">
        <v>38154.339999999997</v>
      </c>
      <c r="AY97" s="19">
        <f t="shared" si="15"/>
        <v>38154.339999999997</v>
      </c>
      <c r="AZ97" s="19">
        <f t="shared" si="16"/>
        <v>250899.04666666666</v>
      </c>
      <c r="BA97" s="11"/>
      <c r="BB97" s="20"/>
      <c r="BC97" s="11"/>
      <c r="BD97" s="11"/>
      <c r="BE97" s="11"/>
      <c r="BF97" s="11"/>
      <c r="BG97" s="11"/>
      <c r="BH97" s="20"/>
      <c r="BI97" s="21"/>
      <c r="BJ97" s="21"/>
      <c r="BK97" s="21"/>
      <c r="BL97" s="21"/>
      <c r="BM97" s="21"/>
      <c r="BN97" s="20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</row>
    <row r="98" spans="1:116" ht="15" customHeight="1">
      <c r="A98" s="15"/>
      <c r="B98" s="15" t="s">
        <v>299</v>
      </c>
      <c r="C98" s="15" t="s">
        <v>300</v>
      </c>
      <c r="D98" s="23" t="s">
        <v>301</v>
      </c>
      <c r="E98" s="17">
        <v>16650611</v>
      </c>
      <c r="F98" s="18">
        <v>41805</v>
      </c>
      <c r="G98" s="18">
        <v>23057</v>
      </c>
      <c r="H98" s="18">
        <v>0</v>
      </c>
      <c r="I98" s="18">
        <v>0</v>
      </c>
      <c r="J98" s="18">
        <v>0</v>
      </c>
      <c r="K98" s="19">
        <v>40237</v>
      </c>
      <c r="L98" s="19">
        <f t="shared" si="17"/>
        <v>40237</v>
      </c>
      <c r="M98" s="19">
        <v>0</v>
      </c>
      <c r="N98" s="19">
        <v>0</v>
      </c>
      <c r="O98" s="19">
        <v>0</v>
      </c>
      <c r="P98" s="19">
        <v>53488.166666666664</v>
      </c>
      <c r="Q98" s="19">
        <f t="shared" si="18"/>
        <v>53488.166666666664</v>
      </c>
      <c r="R98" s="19">
        <v>0</v>
      </c>
      <c r="S98" s="19">
        <v>0</v>
      </c>
      <c r="T98" s="19">
        <v>0</v>
      </c>
      <c r="U98" s="19">
        <v>53488.17</v>
      </c>
      <c r="V98" s="19">
        <f t="shared" si="14"/>
        <v>53488.17</v>
      </c>
      <c r="W98" s="19">
        <f t="shared" si="19"/>
        <v>0</v>
      </c>
      <c r="X98" s="19">
        <f t="shared" si="19"/>
        <v>0</v>
      </c>
      <c r="Y98" s="19">
        <f t="shared" si="19"/>
        <v>0</v>
      </c>
      <c r="Z98" s="19">
        <f t="shared" si="19"/>
        <v>147213.33666666667</v>
      </c>
      <c r="AA98" s="19">
        <f t="shared" si="20"/>
        <v>147213.33666666667</v>
      </c>
      <c r="AB98" s="19">
        <v>0</v>
      </c>
      <c r="AC98" s="19">
        <v>0</v>
      </c>
      <c r="AD98" s="19">
        <v>0</v>
      </c>
      <c r="AE98" s="19">
        <v>53488.17</v>
      </c>
      <c r="AF98" s="19">
        <v>0</v>
      </c>
      <c r="AG98" s="19">
        <f t="shared" si="21"/>
        <v>53488.17</v>
      </c>
      <c r="AH98" s="19">
        <f t="shared" si="22"/>
        <v>53488.17</v>
      </c>
      <c r="AI98" s="19">
        <v>0</v>
      </c>
      <c r="AJ98" s="19">
        <v>0</v>
      </c>
      <c r="AK98" s="19">
        <v>0</v>
      </c>
      <c r="AL98" s="19">
        <v>53488.17</v>
      </c>
      <c r="AM98" s="19">
        <v>0</v>
      </c>
      <c r="AN98" s="19">
        <f t="shared" si="23"/>
        <v>53488.17</v>
      </c>
      <c r="AO98" s="19">
        <f t="shared" si="24"/>
        <v>53488.17</v>
      </c>
      <c r="AP98" s="19">
        <v>0</v>
      </c>
      <c r="AQ98" s="19">
        <v>0</v>
      </c>
      <c r="AR98" s="19">
        <v>0</v>
      </c>
      <c r="AS98" s="19">
        <v>53488.17</v>
      </c>
      <c r="AT98" s="19">
        <f t="shared" si="25"/>
        <v>53488.17</v>
      </c>
      <c r="AU98" s="19">
        <v>0</v>
      </c>
      <c r="AV98" s="19">
        <v>0</v>
      </c>
      <c r="AW98" s="19">
        <v>0</v>
      </c>
      <c r="AX98" s="19">
        <v>53488.17</v>
      </c>
      <c r="AY98" s="19">
        <f t="shared" ref="AY98:AY99" si="26">AU98+AV98+AW98+AX98</f>
        <v>53488.17</v>
      </c>
      <c r="AZ98" s="19">
        <f t="shared" ref="AZ98:AZ99" si="27">F98+G98+AA98+AH98+AO98+AT98+AY98</f>
        <v>426028.0166666666</v>
      </c>
      <c r="BA98" s="11"/>
      <c r="BB98" s="20"/>
      <c r="BC98" s="11"/>
      <c r="BD98" s="11"/>
      <c r="BE98" s="11"/>
      <c r="BF98" s="11"/>
      <c r="BG98" s="11"/>
      <c r="BH98" s="20"/>
      <c r="BI98" s="21"/>
      <c r="BJ98" s="21"/>
      <c r="BK98" s="21"/>
      <c r="BL98" s="21"/>
      <c r="BM98" s="21"/>
      <c r="BN98" s="20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</row>
    <row r="99" spans="1:116" ht="15" customHeight="1">
      <c r="A99" s="15"/>
      <c r="B99" s="15" t="s">
        <v>302</v>
      </c>
      <c r="C99" s="15" t="s">
        <v>303</v>
      </c>
      <c r="D99" s="23" t="s">
        <v>304</v>
      </c>
      <c r="E99" s="17">
        <v>33897191</v>
      </c>
      <c r="F99" s="18">
        <v>72582</v>
      </c>
      <c r="G99" s="18">
        <v>30635.05</v>
      </c>
      <c r="H99" s="18">
        <v>0</v>
      </c>
      <c r="I99" s="18">
        <v>0</v>
      </c>
      <c r="J99" s="18">
        <v>0</v>
      </c>
      <c r="K99" s="19">
        <v>76365</v>
      </c>
      <c r="L99" s="19">
        <f t="shared" si="17"/>
        <v>76365</v>
      </c>
      <c r="M99" s="19">
        <v>0</v>
      </c>
      <c r="N99" s="19">
        <v>0</v>
      </c>
      <c r="O99" s="19">
        <v>0</v>
      </c>
      <c r="P99" s="19">
        <v>63780.166666666664</v>
      </c>
      <c r="Q99" s="19">
        <f t="shared" si="18"/>
        <v>63780.166666666664</v>
      </c>
      <c r="R99" s="19">
        <v>0</v>
      </c>
      <c r="S99" s="19">
        <v>0</v>
      </c>
      <c r="T99" s="19">
        <v>0</v>
      </c>
      <c r="U99" s="19">
        <v>63780.17</v>
      </c>
      <c r="V99" s="19">
        <f t="shared" si="14"/>
        <v>63780.17</v>
      </c>
      <c r="W99" s="19">
        <f t="shared" si="19"/>
        <v>0</v>
      </c>
      <c r="X99" s="19">
        <f t="shared" si="19"/>
        <v>0</v>
      </c>
      <c r="Y99" s="19">
        <f t="shared" si="19"/>
        <v>0</v>
      </c>
      <c r="Z99" s="19">
        <f t="shared" si="19"/>
        <v>203925.33666666667</v>
      </c>
      <c r="AA99" s="19">
        <f t="shared" si="20"/>
        <v>203925.33666666667</v>
      </c>
      <c r="AB99" s="19">
        <v>0</v>
      </c>
      <c r="AC99" s="19">
        <v>0</v>
      </c>
      <c r="AD99" s="19">
        <v>0</v>
      </c>
      <c r="AE99" s="19">
        <v>63780.18</v>
      </c>
      <c r="AF99" s="19">
        <v>0</v>
      </c>
      <c r="AG99" s="19">
        <f t="shared" si="21"/>
        <v>63780.18</v>
      </c>
      <c r="AH99" s="19">
        <f t="shared" si="22"/>
        <v>63780.18</v>
      </c>
      <c r="AI99" s="19">
        <v>0</v>
      </c>
      <c r="AJ99" s="19">
        <v>0</v>
      </c>
      <c r="AK99" s="19">
        <v>0</v>
      </c>
      <c r="AL99" s="19">
        <v>63780.17</v>
      </c>
      <c r="AM99" s="19">
        <v>0</v>
      </c>
      <c r="AN99" s="19">
        <f t="shared" si="23"/>
        <v>63780.17</v>
      </c>
      <c r="AO99" s="19">
        <f t="shared" si="24"/>
        <v>63780.17</v>
      </c>
      <c r="AP99" s="19">
        <v>0</v>
      </c>
      <c r="AQ99" s="19">
        <v>0</v>
      </c>
      <c r="AR99" s="19">
        <v>0</v>
      </c>
      <c r="AS99" s="19">
        <v>63780.17</v>
      </c>
      <c r="AT99" s="19">
        <f t="shared" si="25"/>
        <v>63780.17</v>
      </c>
      <c r="AU99" s="19">
        <v>0</v>
      </c>
      <c r="AV99" s="19">
        <v>0</v>
      </c>
      <c r="AW99" s="19">
        <v>0</v>
      </c>
      <c r="AX99" s="19">
        <v>63780.17</v>
      </c>
      <c r="AY99" s="19">
        <f t="shared" si="26"/>
        <v>63780.17</v>
      </c>
      <c r="AZ99" s="19">
        <f t="shared" si="27"/>
        <v>562263.07666666666</v>
      </c>
      <c r="BA99" s="11"/>
      <c r="BB99" s="20"/>
      <c r="BC99" s="11"/>
      <c r="BD99" s="11"/>
      <c r="BE99" s="11"/>
      <c r="BF99" s="11"/>
      <c r="BG99" s="11"/>
      <c r="BH99" s="20"/>
      <c r="BI99" s="21"/>
      <c r="BJ99" s="21"/>
      <c r="BK99" s="21"/>
      <c r="BL99" s="21"/>
      <c r="BM99" s="21"/>
      <c r="BN99" s="20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</row>
    <row r="100" spans="1:116" ht="15" customHeight="1">
      <c r="A100" s="15"/>
      <c r="B100" s="15"/>
      <c r="C100" s="15"/>
      <c r="D100" s="23" t="s">
        <v>0</v>
      </c>
      <c r="E100" s="17"/>
      <c r="F100" s="18">
        <f>SUM(F2:F99)</f>
        <v>6118904.5699999994</v>
      </c>
      <c r="G100" s="18">
        <f>SUM(G2:G99)</f>
        <v>2376103.25</v>
      </c>
      <c r="H100" s="18">
        <f t="shared" ref="H100:BZ100" si="28">SUM(H2:H94)</f>
        <v>200645260.56999996</v>
      </c>
      <c r="I100" s="18">
        <f>SUM(I2:I99)</f>
        <v>16338310.17</v>
      </c>
      <c r="J100" s="19">
        <f>SUM(J2:J94)</f>
        <v>1020682.01</v>
      </c>
      <c r="K100" s="19">
        <f t="shared" ref="K100:AT100" si="29">SUM(K2:K99)</f>
        <v>40476311.630000003</v>
      </c>
      <c r="L100" s="19">
        <f t="shared" si="29"/>
        <v>258480564.37999997</v>
      </c>
      <c r="M100" s="19">
        <f t="shared" si="29"/>
        <v>199473020.2263301</v>
      </c>
      <c r="N100" s="19">
        <f t="shared" si="29"/>
        <v>16232310.778508333</v>
      </c>
      <c r="O100" s="19">
        <f t="shared" si="29"/>
        <v>1012262.05</v>
      </c>
      <c r="P100" s="19">
        <f t="shared" si="29"/>
        <v>41493793.015092351</v>
      </c>
      <c r="Q100" s="19">
        <f t="shared" si="29"/>
        <v>258211386.06993076</v>
      </c>
      <c r="R100" s="19">
        <f t="shared" si="29"/>
        <v>199579910.33999988</v>
      </c>
      <c r="S100" s="19">
        <f t="shared" si="29"/>
        <v>16394709.189999999</v>
      </c>
      <c r="T100" s="19">
        <f t="shared" si="29"/>
        <v>1012262.05</v>
      </c>
      <c r="U100" s="19">
        <f t="shared" si="29"/>
        <v>44921518.919999987</v>
      </c>
      <c r="V100" s="19">
        <f t="shared" si="29"/>
        <v>261908400.5</v>
      </c>
      <c r="W100" s="19">
        <f>SUM(W2:W99)</f>
        <v>599698191.13633001</v>
      </c>
      <c r="X100" s="19">
        <f>SUM(X2:X99)</f>
        <v>48965330.138508327</v>
      </c>
      <c r="Y100" s="19">
        <f>SUM(Y2:Y99)</f>
        <v>3045206.1100000003</v>
      </c>
      <c r="Z100" s="19">
        <f>SUM(Z2:Z99)</f>
        <v>126891623.56509231</v>
      </c>
      <c r="AA100" s="19">
        <f>SUM(AA2:AA99)</f>
        <v>778600350.94993079</v>
      </c>
      <c r="AB100" s="19">
        <f t="shared" si="29"/>
        <v>215777320.37999997</v>
      </c>
      <c r="AC100" s="19">
        <f t="shared" si="29"/>
        <v>16317173.619999999</v>
      </c>
      <c r="AD100" s="19">
        <f t="shared" si="29"/>
        <v>1012262.06</v>
      </c>
      <c r="AE100" s="19">
        <f t="shared" si="29"/>
        <v>45809204.309999995</v>
      </c>
      <c r="AF100" s="19">
        <f>SUM(AF2:AF99)</f>
        <v>1062</v>
      </c>
      <c r="AG100" s="19">
        <f>SUM(AG2:AG99)</f>
        <v>45810266.309999995</v>
      </c>
      <c r="AH100" s="19">
        <f t="shared" si="29"/>
        <v>278917022.37000018</v>
      </c>
      <c r="AI100" s="19">
        <f t="shared" si="29"/>
        <v>212569105.81</v>
      </c>
      <c r="AJ100" s="19">
        <f t="shared" si="29"/>
        <v>14667668.899999999</v>
      </c>
      <c r="AK100" s="19">
        <f t="shared" si="29"/>
        <v>865754.63</v>
      </c>
      <c r="AL100" s="19">
        <f t="shared" si="29"/>
        <v>43974891.029999994</v>
      </c>
      <c r="AM100" s="19">
        <f>SUM(AM2:AM99)</f>
        <v>9818</v>
      </c>
      <c r="AN100" s="19">
        <f>SUM(AN2:AN99)</f>
        <v>43984709.029999994</v>
      </c>
      <c r="AO100" s="19">
        <f t="shared" si="29"/>
        <v>272087238.37000006</v>
      </c>
      <c r="AP100" s="19">
        <f t="shared" si="29"/>
        <v>210088489.52000001</v>
      </c>
      <c r="AQ100" s="19">
        <f t="shared" si="29"/>
        <v>15387041.84</v>
      </c>
      <c r="AR100" s="19">
        <f t="shared" si="29"/>
        <v>871011.42000000016</v>
      </c>
      <c r="AS100" s="19">
        <f t="shared" si="29"/>
        <v>43619818.389999993</v>
      </c>
      <c r="AT100" s="19">
        <f t="shared" si="29"/>
        <v>269966361.17000002</v>
      </c>
      <c r="AU100" s="19">
        <f t="shared" ref="AU100:AZ100" si="30">SUM(AU2:AU99)</f>
        <v>198532570.11999995</v>
      </c>
      <c r="AV100" s="19">
        <f t="shared" si="30"/>
        <v>15598119.690000003</v>
      </c>
      <c r="AW100" s="19">
        <f t="shared" si="30"/>
        <v>869796.2</v>
      </c>
      <c r="AX100" s="19">
        <f t="shared" si="30"/>
        <v>43841448.389999993</v>
      </c>
      <c r="AY100" s="19">
        <f t="shared" si="30"/>
        <v>258841934.39999995</v>
      </c>
      <c r="AZ100" s="19">
        <f t="shared" si="30"/>
        <v>1866907915.0799317</v>
      </c>
      <c r="BA100" s="11"/>
      <c r="BB100" s="20"/>
      <c r="BC100" s="11">
        <f t="shared" si="28"/>
        <v>0</v>
      </c>
      <c r="BD100" s="11">
        <f t="shared" si="28"/>
        <v>0</v>
      </c>
      <c r="BE100" s="11">
        <f t="shared" si="28"/>
        <v>0</v>
      </c>
      <c r="BF100" s="11">
        <f t="shared" si="28"/>
        <v>0</v>
      </c>
      <c r="BG100" s="11">
        <f>SUM(BG2:BG94)</f>
        <v>0</v>
      </c>
      <c r="BH100" s="20">
        <f t="shared" si="28"/>
        <v>0</v>
      </c>
      <c r="BI100" s="21">
        <f t="shared" si="28"/>
        <v>0</v>
      </c>
      <c r="BJ100" s="21">
        <f t="shared" si="28"/>
        <v>0</v>
      </c>
      <c r="BK100" s="21">
        <f t="shared" si="28"/>
        <v>0</v>
      </c>
      <c r="BL100" s="21">
        <f t="shared" si="28"/>
        <v>0</v>
      </c>
      <c r="BM100" s="21">
        <f>SUM(BM2:BM99)</f>
        <v>0</v>
      </c>
      <c r="BN100" s="21">
        <f t="shared" si="28"/>
        <v>0</v>
      </c>
      <c r="BO100" s="21">
        <f t="shared" si="28"/>
        <v>0</v>
      </c>
      <c r="BP100" s="21">
        <f t="shared" si="28"/>
        <v>0</v>
      </c>
      <c r="BQ100" s="21">
        <f t="shared" si="28"/>
        <v>0</v>
      </c>
      <c r="BR100" s="21">
        <f t="shared" si="28"/>
        <v>0</v>
      </c>
      <c r="BS100" s="21">
        <f t="shared" si="28"/>
        <v>0</v>
      </c>
      <c r="BT100" s="21">
        <f t="shared" ref="BT100:BX100" si="31">SUM(BT2:BT99)</f>
        <v>0</v>
      </c>
      <c r="BU100" s="21">
        <f t="shared" si="31"/>
        <v>0</v>
      </c>
      <c r="BV100" s="21">
        <f t="shared" si="31"/>
        <v>0</v>
      </c>
      <c r="BW100" s="21">
        <f>SUM(BW2:BW99)</f>
        <v>0</v>
      </c>
      <c r="BX100" s="21">
        <f t="shared" si="31"/>
        <v>0</v>
      </c>
      <c r="BY100" s="21">
        <f>SUM(BY2:BY99)</f>
        <v>0</v>
      </c>
      <c r="BZ100" s="21">
        <f t="shared" si="28"/>
        <v>0</v>
      </c>
      <c r="CA100" s="13">
        <f t="shared" ref="CA100:CC100" si="32">SUM(CA2:CA99)</f>
        <v>0</v>
      </c>
      <c r="CB100" s="13">
        <f t="shared" si="32"/>
        <v>0</v>
      </c>
      <c r="CC100" s="13">
        <f t="shared" si="32"/>
        <v>0</v>
      </c>
      <c r="CD100" s="13">
        <f>SUM(CD2:CD99)</f>
        <v>0</v>
      </c>
      <c r="CE100" s="13">
        <f>SUM(CE2:CE99)</f>
        <v>0</v>
      </c>
      <c r="CF100" s="13">
        <f>SUM(CF2:CF99)</f>
        <v>0</v>
      </c>
      <c r="CG100" s="13">
        <f t="shared" ref="CG100:DA100" si="33">SUM(CG2:CG99)</f>
        <v>0</v>
      </c>
      <c r="CH100" s="13">
        <f t="shared" si="33"/>
        <v>0</v>
      </c>
      <c r="CI100" s="13">
        <f t="shared" si="33"/>
        <v>0</v>
      </c>
      <c r="CJ100" s="13">
        <f>SUM(CJ2:CJ99)</f>
        <v>0</v>
      </c>
      <c r="CK100" s="13">
        <f t="shared" si="33"/>
        <v>0</v>
      </c>
      <c r="CL100" s="13">
        <f t="shared" si="33"/>
        <v>0</v>
      </c>
      <c r="CM100" s="13">
        <f t="shared" si="33"/>
        <v>0</v>
      </c>
      <c r="CN100" s="13">
        <f t="shared" si="33"/>
        <v>0</v>
      </c>
      <c r="CO100" s="13">
        <f t="shared" si="33"/>
        <v>0</v>
      </c>
      <c r="CP100" s="13">
        <f>SUM(CP2:CP99)</f>
        <v>0</v>
      </c>
      <c r="CQ100" s="13">
        <f>SUM(CQ2:CQ99)</f>
        <v>0</v>
      </c>
      <c r="CR100" s="13">
        <f t="shared" si="33"/>
        <v>0</v>
      </c>
      <c r="CS100" s="13">
        <f t="shared" si="33"/>
        <v>0</v>
      </c>
      <c r="CT100" s="13">
        <f t="shared" si="33"/>
        <v>0</v>
      </c>
      <c r="CU100" s="13">
        <f t="shared" si="33"/>
        <v>0</v>
      </c>
      <c r="CV100" s="13">
        <f t="shared" si="33"/>
        <v>0</v>
      </c>
      <c r="CW100" s="13">
        <f t="shared" si="33"/>
        <v>0</v>
      </c>
      <c r="CX100" s="13">
        <f>SUM(CX2:CX99)</f>
        <v>0</v>
      </c>
      <c r="CY100" s="13">
        <f>SUM(CY2:CY99)</f>
        <v>0</v>
      </c>
      <c r="CZ100" s="13">
        <f t="shared" si="33"/>
        <v>0</v>
      </c>
      <c r="DA100" s="13">
        <f t="shared" si="33"/>
        <v>0</v>
      </c>
      <c r="DB100" s="13">
        <f>SUM(DB2:DB99)</f>
        <v>0</v>
      </c>
      <c r="DC100" s="13">
        <f>SUM(DC2:DC99)</f>
        <v>0</v>
      </c>
      <c r="DD100" s="13">
        <f>SUM(DD2:DD99)</f>
        <v>0</v>
      </c>
      <c r="DE100" s="13">
        <f t="shared" ref="DE100:DL100" si="34">SUM(DE2:DE99)</f>
        <v>0</v>
      </c>
      <c r="DF100" s="13">
        <f t="shared" si="34"/>
        <v>0</v>
      </c>
      <c r="DG100" s="13">
        <f t="shared" si="34"/>
        <v>0</v>
      </c>
      <c r="DH100" s="13">
        <f>SUM(DH2:DH99)</f>
        <v>0</v>
      </c>
      <c r="DI100" s="13">
        <f t="shared" si="34"/>
        <v>0</v>
      </c>
      <c r="DJ100" s="13">
        <f t="shared" si="34"/>
        <v>0</v>
      </c>
      <c r="DK100" s="13">
        <f t="shared" si="34"/>
        <v>0</v>
      </c>
      <c r="DL100" s="13">
        <f t="shared" si="34"/>
        <v>0</v>
      </c>
    </row>
    <row r="101" spans="1:116" s="27" customFormat="1" ht="15" customHeight="1">
      <c r="A101" s="1"/>
      <c r="B101" s="1"/>
      <c r="C101" s="24"/>
      <c r="D101" s="24"/>
      <c r="E101" s="25"/>
      <c r="F101" s="26"/>
      <c r="G101" s="26"/>
      <c r="H101" s="31"/>
      <c r="I101" s="31"/>
      <c r="J101" s="2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20"/>
      <c r="BB101" s="20"/>
      <c r="BC101" s="11"/>
      <c r="BH101" s="28"/>
      <c r="BI101" s="29"/>
      <c r="BJ101" s="29"/>
      <c r="BK101" s="29"/>
      <c r="BL101" s="29"/>
      <c r="BM101" s="29"/>
      <c r="BN101" s="28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</row>
    <row r="102" spans="1:116" ht="15" customHeight="1"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1:116" s="27" customFormat="1" ht="15" customHeight="1">
      <c r="A103" s="1"/>
      <c r="B103" s="1"/>
      <c r="C103" s="24"/>
      <c r="D103" s="24"/>
      <c r="E103" s="25"/>
      <c r="F103" s="26"/>
      <c r="G103" s="26"/>
      <c r="H103" s="26"/>
      <c r="I103" s="26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H103" s="28"/>
      <c r="BI103" s="29"/>
      <c r="BJ103" s="29"/>
      <c r="BK103" s="29"/>
      <c r="BL103" s="29"/>
      <c r="BM103" s="29"/>
      <c r="BN103" s="28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</row>
    <row r="104" spans="1:116" ht="15" customHeight="1"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1:116" ht="15" customHeight="1"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1:116" ht="15" customHeight="1"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1:116" ht="15" customHeight="1"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1:116" s="27" customFormat="1" ht="15" customHeight="1">
      <c r="A108" s="1"/>
      <c r="B108" s="1"/>
      <c r="C108" s="24"/>
      <c r="D108" s="24"/>
      <c r="E108" s="25"/>
      <c r="F108" s="26"/>
      <c r="G108" s="26"/>
      <c r="H108" s="26"/>
      <c r="I108" s="26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H108" s="28"/>
      <c r="BI108" s="29"/>
      <c r="BJ108" s="29"/>
      <c r="BK108" s="29"/>
      <c r="BL108" s="29"/>
      <c r="BM108" s="29"/>
      <c r="BN108" s="28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</row>
  </sheetData>
  <autoFilter ref="A1:DL101">
    <filterColumn colId="5"/>
    <filterColumn colId="6"/>
    <filterColumn colId="8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29"/>
    <filterColumn colId="30"/>
    <filterColumn colId="31"/>
    <filterColumn colId="32"/>
    <filterColumn colId="33"/>
    <filterColumn colId="34"/>
    <filterColumn colId="35"/>
    <filterColumn colId="36"/>
    <filterColumn colId="37"/>
    <filterColumn colId="38"/>
    <filterColumn colId="39"/>
    <filterColumn colId="40"/>
    <filterColumn colId="41"/>
    <filterColumn colId="42"/>
    <filterColumn colId="43"/>
    <filterColumn colId="44"/>
    <filterColumn colId="45"/>
    <filterColumn colId="46"/>
    <filterColumn colId="47"/>
    <filterColumn colId="48"/>
    <filterColumn colId="49"/>
    <filterColumn colId="50"/>
  </autoFilter>
  <mergeCells count="1">
    <mergeCell ref="J102:BC108"/>
  </mergeCells>
  <pageMargins left="0.19685039370078741" right="0.19685039370078741" top="0.15748031496062992" bottom="0.15748031496062992" header="0.19685039370078741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VALORI CONTRACT IAN-IUL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Chelariu</dc:creator>
  <cp:lastModifiedBy>Utilizator</cp:lastModifiedBy>
  <cp:lastPrinted>2025-02-10T09:17:18Z</cp:lastPrinted>
  <dcterms:created xsi:type="dcterms:W3CDTF">2015-06-05T18:17:20Z</dcterms:created>
  <dcterms:modified xsi:type="dcterms:W3CDTF">2026-07-08T09:51:17Z</dcterms:modified>
</cp:coreProperties>
</file>